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45" windowHeight="1065" tabRatio="705" activeTab="5"/>
  </bookViews>
  <sheets>
    <sheet name="1.sz.mell. " sheetId="1" r:id="rId1"/>
    <sheet name="2.1.sz.mell " sheetId="2" r:id="rId2"/>
    <sheet name="2.2.sz.mell  " sheetId="3" r:id="rId3"/>
    <sheet name="Intsbev  " sheetId="4" r:id="rId4"/>
    <sheet name="Intbev " sheetId="5" r:id="rId5"/>
    <sheet name="Intkiad " sheetId="6" r:id="rId6"/>
    <sheet name="Szakfeladatos Önk" sheetId="7" r:id="rId7"/>
    <sheet name="Szakfeladatos Ph." sheetId="8" r:id="rId8"/>
    <sheet name="felhalm" sheetId="9" r:id="rId9"/>
    <sheet name="részesedések " sheetId="10" r:id="rId10"/>
    <sheet name="EU-s projekt-ÉAOP-4.1.1" sheetId="11" r:id="rId11"/>
    <sheet name="EU-s projekt-ÉAOP-5.1.2" sheetId="12" r:id="rId12"/>
    <sheet name="EU-s projekt-MK -TÁMOP 3.2.4." sheetId="13" r:id="rId13"/>
    <sheet name="EU-s projekt-MK-TÁMOP 3.2.12. " sheetId="14" r:id="rId14"/>
    <sheet name="EU-s projekt-VPM-TIOP 1.2.2" sheetId="15" r:id="rId15"/>
    <sheet name="EU-s projekt-VPM-TÁMOP 3.2.8." sheetId="16" r:id="rId16"/>
    <sheet name="EU-s projekt-VPM-TÁMOP 3.2.3. " sheetId="17" r:id="rId17"/>
    <sheet name="EU-s projekt-EOI-TÁMOP3.1.7." sheetId="18" r:id="rId18"/>
    <sheet name="EU-s projekt-EOI-TÁMOP3.1.7.(2)" sheetId="19" r:id="rId19"/>
    <sheet name="EU-s projekt-EOI-TÁMOP3.1.7.(3)" sheetId="20" r:id="rId20"/>
    <sheet name="EU-s projekt-EOI-TÁMOP3.1.7.(4)" sheetId="21" r:id="rId21"/>
    <sheet name="támogatások " sheetId="22" r:id="rId22"/>
    <sheet name="normatíva" sheetId="23" r:id="rId23"/>
    <sheet name="vagyon " sheetId="24" r:id="rId24"/>
    <sheet name="pénzmar" sheetId="25" r:id="rId25"/>
    <sheet name="többéves köt." sheetId="26" r:id="rId26"/>
    <sheet name="adósságáll. " sheetId="27" r:id="rId27"/>
    <sheet name="hitel" sheetId="28" r:id="rId28"/>
    <sheet name="közv.tám." sheetId="29" r:id="rId29"/>
    <sheet name="részletes mérleg " sheetId="30" r:id="rId30"/>
  </sheets>
  <externalReferences>
    <externalReference r:id="rId33"/>
    <externalReference r:id="rId34"/>
  </externalReferences>
  <definedNames>
    <definedName name="_xlnm.Print_Area" localSheetId="0">'1.sz.mell. '!$A$1:$E$137</definedName>
    <definedName name="_xlnm.Print_Area" localSheetId="22">'normatíva'!$A$1:$AY$61</definedName>
  </definedNames>
  <calcPr fullCalcOnLoad="1"/>
</workbook>
</file>

<file path=xl/sharedStrings.xml><?xml version="1.0" encoding="utf-8"?>
<sst xmlns="http://schemas.openxmlformats.org/spreadsheetml/2006/main" count="1994" uniqueCount="992">
  <si>
    <t>11/2014.(V. 6.)önkormányzati rendelet 7. számú melléklete</t>
  </si>
  <si>
    <t>11/2014.(V. 6.)önkormányzati rendelet 8. számú melléklete</t>
  </si>
  <si>
    <t>a 11/2014.(V. 6.)önk. rendelethez</t>
  </si>
  <si>
    <t xml:space="preserve">                                  10. melléklet a 11/2014.(V. 6.)  önkormányzati rendelethez</t>
  </si>
  <si>
    <t>12. melléklet a 11/2014. (V. 6.) önk. rendelethez</t>
  </si>
  <si>
    <t>13. melléklet a 11/2014. (V. 6.) önk. rendelethez</t>
  </si>
  <si>
    <t>a 11/2014. (V. 6.)önk. rendelethez</t>
  </si>
  <si>
    <t xml:space="preserve">                  a 11/2014.(V. 6.) önk. rendelethez</t>
  </si>
  <si>
    <t>20. melléklet               a 11/2014.(V. 6.)önk. rendelethez         adatok eFt-ban</t>
  </si>
  <si>
    <t xml:space="preserve">11/2014. (V. 6.) önkormányzati rendelet  6. sz. melléklete </t>
  </si>
  <si>
    <t>2.10.</t>
  </si>
  <si>
    <t>I. Működési célú bevételek és kiadások mérlege
(Önkormányzati szinten)</t>
  </si>
  <si>
    <t>Bevételek</t>
  </si>
  <si>
    <t>Kiadások</t>
  </si>
  <si>
    <t>2013. évi előirányzat</t>
  </si>
  <si>
    <t xml:space="preserve">Dologi kiadások </t>
  </si>
  <si>
    <t>Támogatások, kiegészítések (működési célú)</t>
  </si>
  <si>
    <t>Átvett pénzeszközök államháztartáson belülről</t>
  </si>
  <si>
    <t xml:space="preserve">    - 5.-ből: EU támogatás</t>
  </si>
  <si>
    <t>Átvett pénzeszközök államháztartáson  kívülről</t>
  </si>
  <si>
    <t>Kölcsön nyújtása</t>
  </si>
  <si>
    <t>Kölcsön visszatérülés  (működési célú)</t>
  </si>
  <si>
    <t>Költségvetési bevételek összesen (1+...+12)</t>
  </si>
  <si>
    <t>Költségvetési kiadások összesen (1+...+12)</t>
  </si>
  <si>
    <t>Hiány belső finanszírozásának bevételei (15+…+18 )</t>
  </si>
  <si>
    <t xml:space="preserve">   Költségvetési maradvány igénybevétele </t>
  </si>
  <si>
    <t xml:space="preserve">   Vállalkozási maradvány igénybevétele </t>
  </si>
  <si>
    <t xml:space="preserve">   Betét visszavonásából származó bevétel </t>
  </si>
  <si>
    <t xml:space="preserve">   Egyéb belső finanszírozási bevételek</t>
  </si>
  <si>
    <t>Kölcsön törlesztése</t>
  </si>
  <si>
    <t xml:space="preserve">Hiány külső finanszírozásának bevételei (20+…+21) </t>
  </si>
  <si>
    <t xml:space="preserve">   Hitelek, kölcsönök felvétele</t>
  </si>
  <si>
    <t xml:space="preserve">   Egyéb külső finanszírozási bevételek</t>
  </si>
  <si>
    <t>Működési célú finanszírozási bevételek összesen (14+...+21)</t>
  </si>
  <si>
    <t>Működési célú finanszírozási kiadások összesen (14+...+21)</t>
  </si>
  <si>
    <t>Költségvetési és finanszírozási bevételek összesen (13+22)</t>
  </si>
  <si>
    <t>Költségvetési és finanszírozási kiadások összesen (13+22)</t>
  </si>
  <si>
    <t>Függő, átfutó, kiegyenlítő kiadások</t>
  </si>
  <si>
    <t>BEVÉTEL ÖSSZESEN (23+24)</t>
  </si>
  <si>
    <t>KIADÁSOK ÖSSZESEN (23+24)</t>
  </si>
  <si>
    <t>Költségvetési hiány:</t>
  </si>
  <si>
    <t>Költségvetési többlet:</t>
  </si>
  <si>
    <t>Tárgyévi  hiány:</t>
  </si>
  <si>
    <t>Tárgyévi  többlet:</t>
  </si>
  <si>
    <t>II. Felhalmozási célú bevételek és kiadások mérlege
(Önkormányzati szinten)</t>
  </si>
  <si>
    <t>Tárgyi eszközök és immateriális  javak értékesítése</t>
  </si>
  <si>
    <t>Beruházások</t>
  </si>
  <si>
    <t>Önkormányzatot megillető vagyoni ért. jog  értékesítése, hasznosítása</t>
  </si>
  <si>
    <t>Egyéb felhalmozási kiadások</t>
  </si>
  <si>
    <t xml:space="preserve">   3.-ból:  - Felhalmozási célú pe. átadás államháztartáson belül</t>
  </si>
  <si>
    <t>Vis maior támogatás</t>
  </si>
  <si>
    <t xml:space="preserve">               - Felhalmozási célú pe.átadás államháztartáson kívül</t>
  </si>
  <si>
    <t>Egyéb felhalmozási bevételek</t>
  </si>
  <si>
    <t>Termőföld bérbeadásából származó jövedelemadó</t>
  </si>
  <si>
    <t>Támogatások, kiegészítések (felhalmozási)</t>
  </si>
  <si>
    <t>- Pénzügyi befektetések kiadásai</t>
  </si>
  <si>
    <t>Egyéb központi támogatások</t>
  </si>
  <si>
    <t>- Lakástámogatás</t>
  </si>
  <si>
    <t>Átvett pénzeszköz államháztartáson belülről</t>
  </si>
  <si>
    <t>- Lakásépítés</t>
  </si>
  <si>
    <t>- ebből: EU támogatás</t>
  </si>
  <si>
    <t>- EU-s forrásból megvalósuló  programok, projektek</t>
  </si>
  <si>
    <t>Átvett pénzeszköz államháztartáson  kívülről</t>
  </si>
  <si>
    <t>- Eu-s forrásból megvalósuló  programok, projektek
   önkormányzati hozzájárulásának kiadásai</t>
  </si>
  <si>
    <t>Kölcsön visszatérülés</t>
  </si>
  <si>
    <t>Költségvetési bevételek összesen:</t>
  </si>
  <si>
    <t>Költségvetési kiadások összesen:</t>
  </si>
  <si>
    <t>Hiány belső finanszírozás bevételei ( 14+…+18)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</si>
  <si>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</si>
  <si>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</si>
  <si>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</si>
  <si>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</si>
  <si>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</si>
  <si>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</si>
  <si>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</si>
  <si>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Pénzügyi lízing tőkerész törlesztés kiadása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</si>
  <si>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</si>
  <si>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</si>
  <si>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</si>
  <si>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</si>
  <si>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Felhalmozási célú finanszírozási bevételek összesen (14+20)</t>
  </si>
  <si>
    <t>Felhalmozási célú finanszírozási kiadások összesen
(14+...+25)</t>
  </si>
  <si>
    <t>Költségvetési és finanszírozási bevételek összesen (13+26)</t>
  </si>
  <si>
    <t>Költségvetési és finanszírozási kiadások összesen (13+26)</t>
  </si>
  <si>
    <t>BEVÉTEL ÖSSZESEN (27+28)</t>
  </si>
  <si>
    <t>KIADÁSOK ÖSSZESEN (27+28)</t>
  </si>
  <si>
    <t>Vasvári Pál Múzeum</t>
  </si>
  <si>
    <t>Tiszavasvári Bölcsőde</t>
  </si>
  <si>
    <t>TISZEK</t>
  </si>
  <si>
    <t>TIB</t>
  </si>
  <si>
    <t>Tiszavasvári Bölcsöde</t>
  </si>
  <si>
    <t xml:space="preserve">Tiszavasvári Város Önkormányzatának 2013. évi mérlege </t>
  </si>
  <si>
    <t xml:space="preserve"> - Pénzügyi befektetések kiadásai</t>
  </si>
  <si>
    <t>Értékpapír vásárlása, visszavásárlása</t>
  </si>
  <si>
    <t>Likviditási hitelek törlesztése</t>
  </si>
  <si>
    <t>6.1.6.</t>
  </si>
  <si>
    <t>Forgatási célú belföldi, külföldi értékpapírok vásárlása</t>
  </si>
  <si>
    <t>6.1.7.</t>
  </si>
  <si>
    <t>Betét elhelyezése</t>
  </si>
  <si>
    <t>Hitelek törlesztése</t>
  </si>
  <si>
    <t>6.2.6.</t>
  </si>
  <si>
    <t>Befektetési célú belföldi, külföldi értékpapírok vásárlása</t>
  </si>
  <si>
    <t>6.2.7.</t>
  </si>
  <si>
    <t>6.2.8.</t>
  </si>
  <si>
    <t>Pénzmaradvány átadás</t>
  </si>
  <si>
    <t>Függő, átfutó tételek</t>
  </si>
  <si>
    <t>Költségvetési hiány, többlet ( költségvetési bevételek 10. sor - költségvetési kiadások 5. sor) (+/-)</t>
  </si>
  <si>
    <r>
      <t xml:space="preserve">I/1. Önkormányzat sajátos működési bevételei </t>
    </r>
    <r>
      <rPr>
        <sz val="8"/>
        <rFont val="Times New Roman CE"/>
        <family val="0"/>
      </rPr>
      <t>(2.1+…+2.6)</t>
    </r>
  </si>
  <si>
    <r>
      <t xml:space="preserve">III. Támogatások, kiegészítések </t>
    </r>
    <r>
      <rPr>
        <sz val="8"/>
        <rFont val="Times New Roman CE"/>
        <family val="0"/>
      </rPr>
      <t>(5.1+…+5.8.)</t>
    </r>
  </si>
  <si>
    <r>
      <t xml:space="preserve">V. Felhalmozási célú bevételek </t>
    </r>
    <r>
      <rPr>
        <sz val="8"/>
        <rFont val="Times New Roman CE"/>
        <family val="0"/>
      </rPr>
      <t>(7.1+…+7.3)</t>
    </r>
  </si>
  <si>
    <r>
      <t xml:space="preserve">I. Működési költségvetés kiadásai </t>
    </r>
    <r>
      <rPr>
        <sz val="8"/>
        <rFont val="Times New Roman CE"/>
        <family val="0"/>
      </rPr>
      <t>(1.1+…+1.5.)</t>
    </r>
  </si>
  <si>
    <r>
      <t xml:space="preserve">II. Felhalmozási költségvetés kiadásai </t>
    </r>
    <r>
      <rPr>
        <sz val="8"/>
        <rFont val="Times New Roman CE"/>
        <family val="0"/>
      </rPr>
      <t>(2.1+…+2.7)</t>
    </r>
  </si>
  <si>
    <r>
      <t xml:space="preserve">IV. Tartalékok </t>
    </r>
    <r>
      <rPr>
        <sz val="8"/>
        <rFont val="Times New Roman CE"/>
        <family val="0"/>
      </rPr>
      <t>(4.1.+4.2.)</t>
    </r>
  </si>
  <si>
    <t>Városi Kincstár összesen:</t>
  </si>
  <si>
    <t>Társ.szoc.juttatások</t>
  </si>
  <si>
    <t>Polg.Hiv.</t>
  </si>
  <si>
    <t>- Általános iskola ebédlő</t>
  </si>
  <si>
    <t>- Polg. Hiv. napelemes rendszer kiépítés</t>
  </si>
  <si>
    <t>Egyéb m.n.s. építés- Strand körépület fűtés</t>
  </si>
  <si>
    <t>Önkormányzati képviselő választáshoz kapcs.tev.</t>
  </si>
  <si>
    <t>- Talajterhelési díj, helyszíni bírság</t>
  </si>
  <si>
    <t>Termőföld bérbeadásából szárm.jöv.adó</t>
  </si>
  <si>
    <t>Társ.-i tevékenységekkel összefüggő ter. ig.</t>
  </si>
  <si>
    <t>- Egyéb támogatások</t>
  </si>
  <si>
    <t>Egyéb bevételek</t>
  </si>
  <si>
    <t>Közfoglalkoztatás</t>
  </si>
  <si>
    <t>Ingatlanok értékesítése</t>
  </si>
  <si>
    <t>Önkorm.és többc.kistérségi társ.-ok igazgatási tev.</t>
  </si>
  <si>
    <t>Orsz.és helyi nemzetiségi választás</t>
  </si>
  <si>
    <t>Települési nemzetiségi önk. igazgatási tevékenysége</t>
  </si>
  <si>
    <t>Közterület rendjének fenntartása</t>
  </si>
  <si>
    <t>Polgári védelem ágazati feladatai</t>
  </si>
  <si>
    <t>9. melléklet</t>
  </si>
  <si>
    <t>Teljesítés %-a 
2012. dec. 31-ig</t>
  </si>
  <si>
    <t>2015.</t>
  </si>
  <si>
    <t>Férőhelybővítés és komplex fejlesztés a Fülemüle Óvodában</t>
  </si>
  <si>
    <t>2013. évi eredeti előirányzat</t>
  </si>
  <si>
    <t>2013. évi módosított előirányzat</t>
  </si>
  <si>
    <t>2013. évi teljesítés</t>
  </si>
  <si>
    <t>Támogatási szerződés szerinti bevételek, kiadások</t>
  </si>
  <si>
    <t>Évenkénti üteme</t>
  </si>
  <si>
    <t>Összes bevétel,
kiadás</t>
  </si>
  <si>
    <t>12=(10+11)</t>
  </si>
  <si>
    <t>13=(12/3)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</si>
  <si>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</si>
  <si>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</si>
  <si>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</si>
  <si>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</si>
  <si>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</si>
  <si>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</si>
  <si>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</si>
  <si>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Kiadások, költségek</t>
  </si>
  <si>
    <t>Személyi jellegű</t>
  </si>
  <si>
    <t>Beruházások, beszerzések</t>
  </si>
  <si>
    <t>Szolgáltatások igénybe vétele</t>
  </si>
  <si>
    <t>Adminisztratív költségek</t>
  </si>
  <si>
    <t>Kiadások összesen:</t>
  </si>
  <si>
    <t>* Amennyiben több projekt megvalósítása történiK egy időben akkor azokat külön-külön, projektenként be kell mutatni!</t>
  </si>
  <si>
    <t>Támogatott neve</t>
  </si>
  <si>
    <t xml:space="preserve">   Felhalmozási bev.</t>
  </si>
  <si>
    <t xml:space="preserve">  Pe. átv. műk.</t>
  </si>
  <si>
    <t xml:space="preserve">     Pe. átv. fejl.</t>
  </si>
  <si>
    <t>Városi Kincstár (saját)</t>
  </si>
  <si>
    <t>Városi Kincstár (közmunka)</t>
  </si>
  <si>
    <t>Városi Kincstár (közm.)</t>
  </si>
  <si>
    <t>Műv. Közp. és Könyvtár</t>
  </si>
  <si>
    <t>adatok: eFt-ban</t>
  </si>
  <si>
    <t>Megnevezés</t>
  </si>
  <si>
    <t>Teljesítés</t>
  </si>
  <si>
    <t>Eredeti</t>
  </si>
  <si>
    <t>Módosított</t>
  </si>
  <si>
    <t xml:space="preserve">     Alaptev. bev.</t>
  </si>
  <si>
    <t xml:space="preserve">   Bevételek össz.</t>
  </si>
  <si>
    <t>Ered.</t>
  </si>
  <si>
    <t>Mód.</t>
  </si>
  <si>
    <t>Telj.</t>
  </si>
  <si>
    <t>Függő</t>
  </si>
  <si>
    <t>Összesen:</t>
  </si>
  <si>
    <t>előirányzat</t>
  </si>
  <si>
    <t>Az intézményi költségvetési kiadások</t>
  </si>
  <si>
    <t>Intézm.</t>
  </si>
  <si>
    <t>Szem. jutt.</t>
  </si>
  <si>
    <t>Dologi kiad.</t>
  </si>
  <si>
    <t>Felhalm. kiad.</t>
  </si>
  <si>
    <t>Felújítások</t>
  </si>
  <si>
    <t xml:space="preserve">Átf. </t>
  </si>
  <si>
    <t>Előir. összesen</t>
  </si>
  <si>
    <t>megnev.</t>
  </si>
  <si>
    <t>kiad.</t>
  </si>
  <si>
    <t>Óvoda</t>
  </si>
  <si>
    <t xml:space="preserve">Az intézményi költségvetési bevételek </t>
  </si>
  <si>
    <t>Intézmény</t>
  </si>
  <si>
    <t>Saját bevételek</t>
  </si>
  <si>
    <t>Önkormányzati finanszírozás</t>
  </si>
  <si>
    <t>Előirányzat összesen</t>
  </si>
  <si>
    <t>megnevezése</t>
  </si>
  <si>
    <t xml:space="preserve">Az intézményi saját bevételek összetétele </t>
  </si>
  <si>
    <t>Pénzmar.</t>
  </si>
  <si>
    <t xml:space="preserve">Mód. </t>
  </si>
  <si>
    <t>Er.</t>
  </si>
  <si>
    <t>előir.</t>
  </si>
  <si>
    <t>Városi Kincstár</t>
  </si>
  <si>
    <t>Támog. pe. átad.</t>
  </si>
  <si>
    <t>%-a</t>
  </si>
  <si>
    <t>- Le: intézményi támogatás</t>
  </si>
  <si>
    <t>ÖSSZESEN:</t>
  </si>
  <si>
    <t>1.</t>
  </si>
  <si>
    <t>Intézményi működési bevételek</t>
  </si>
  <si>
    <t>2.</t>
  </si>
  <si>
    <t>3.</t>
  </si>
  <si>
    <t>4.</t>
  </si>
  <si>
    <t>5.</t>
  </si>
  <si>
    <t>F e l ú j í t á s</t>
  </si>
  <si>
    <t>V A G Y O N K I M U T A T Á S</t>
  </si>
  <si>
    <t xml:space="preserve">E S Z K Ö Z Ö K </t>
  </si>
  <si>
    <t xml:space="preserve">F O R R Á S O K </t>
  </si>
  <si>
    <t>Intézmény megnevezése</t>
  </si>
  <si>
    <t>Immater. javak</t>
  </si>
  <si>
    <t>Tárgyi eszközök</t>
  </si>
  <si>
    <t>Befekt. pénzügyi eszközök</t>
  </si>
  <si>
    <t>Üzemelt. átadott eszközök</t>
  </si>
  <si>
    <t>Befekt. eszközök összesen</t>
  </si>
  <si>
    <t>Forgó- eszközök</t>
  </si>
  <si>
    <t>Eszközök összesen</t>
  </si>
  <si>
    <t>Saját  tőke</t>
  </si>
  <si>
    <t>Tartalékok</t>
  </si>
  <si>
    <t>Kötele- zettségek</t>
  </si>
  <si>
    <t>Források összesen</t>
  </si>
  <si>
    <t>Polgármesteri Hivatal</t>
  </si>
  <si>
    <t>Önkormányzat összesen</t>
  </si>
  <si>
    <t>Záró</t>
  </si>
  <si>
    <t>Aktív és</t>
  </si>
  <si>
    <t>Tárgyévi</t>
  </si>
  <si>
    <t>Befizetés</t>
  </si>
  <si>
    <t>2016.</t>
  </si>
  <si>
    <t>2016. 
után</t>
  </si>
  <si>
    <t>ÉAOP Óvodabővítés projekt támogatást megelőlegező hitel</t>
  </si>
  <si>
    <t>Saját erő finanszírozása 2-es hitelcél</t>
  </si>
  <si>
    <t>Saját erő finanszírozása 8-as hitelcél</t>
  </si>
  <si>
    <t>Infrastrukturális hitel</t>
  </si>
  <si>
    <t>ÉAOP Óvodabővítés projekt saját erő hitel</t>
  </si>
  <si>
    <t>Belterületi vízrendezés projekt</t>
  </si>
  <si>
    <t>Víziközmű hitel</t>
  </si>
  <si>
    <t>ÉAOP Tiszavasvári Város belterületi vízrendezése projekt</t>
  </si>
  <si>
    <t>Közrend és Közbizt. Alapítvány</t>
  </si>
  <si>
    <t>Településüzemeltetéshez kapcsolódó feladatellátás támogatása össszesen</t>
  </si>
  <si>
    <t>-Zöldterület-gazdálkodással kapcsolatos feladatok ellátásának támogatása</t>
  </si>
  <si>
    <t>-Közvilágítás fenntartásának támogatása</t>
  </si>
  <si>
    <t>- Köztemető fenntartással kapcsolatos feladatok támogatása</t>
  </si>
  <si>
    <t>-Közutak fenntartásának támogatása</t>
  </si>
  <si>
    <t>Egyéb kötelező önkormányzati feladatok támogatása</t>
  </si>
  <si>
    <t>Beszámítás összege</t>
  </si>
  <si>
    <t>8hó Óvodapedagógusok elismert létszáma</t>
  </si>
  <si>
    <t>4hó Óvodapedagógusok elismert létszáma</t>
  </si>
  <si>
    <t>8hó Óvodapedagógusok nevelő munkáját közvetlenül segítők száma</t>
  </si>
  <si>
    <t>4hó Óvodapedagógusok nevelő munkáját közvetlenül segítők száma</t>
  </si>
  <si>
    <t>8hó Óvodaműködtetési támogatás</t>
  </si>
  <si>
    <t>4hó Óvodaműködtetési támogatás</t>
  </si>
  <si>
    <t>Ingyenes és kedvezményes gyernekétkeztetés támogatása</t>
  </si>
  <si>
    <t>Bölcsődében elhelyezett gyernekek étkeztetése I. félév</t>
  </si>
  <si>
    <t>Bölcsődében elhelyezett gyernekek étkeztetése II. félév</t>
  </si>
  <si>
    <t>Hozzájárulás pénzbeli szociális ellátásokhoz</t>
  </si>
  <si>
    <t>70000 fő lakosságszámig működési engedéllyel családsegítés I.félév</t>
  </si>
  <si>
    <t>70000 fő lakosságszámig működési engedéllyel családsegítés II.félév</t>
  </si>
  <si>
    <t>70000 fő lakosságszámig működési engedéllyel gyermekjóléti szolgálat I.félév</t>
  </si>
  <si>
    <t>70000 fő lakosságszámig működési engedéllyel gyermekjóléti szolgálat II.félév</t>
  </si>
  <si>
    <t>Szociális étkeztetés I.félév</t>
  </si>
  <si>
    <t>Szociális étkeztetés II.félév</t>
  </si>
  <si>
    <t>Házi segítségnyújtás I.félév</t>
  </si>
  <si>
    <t>Házi segítségnyújtás II. félév</t>
  </si>
  <si>
    <t>Időskkorúak nappali intézményi ellátása I.félév</t>
  </si>
  <si>
    <t>Időskorúak nappali intézményi ellátása II.félév</t>
  </si>
  <si>
    <t>Bölcsődei ellátás I.félév</t>
  </si>
  <si>
    <t>Bölcsődei ellátás II.félév</t>
  </si>
  <si>
    <t>Családok átmeneti otthona I.félév</t>
  </si>
  <si>
    <t>Családok átmeneti otthona II.félév</t>
  </si>
  <si>
    <t>Időskorúak ellátásának bértámogatása</t>
  </si>
  <si>
    <t>Intézményüzemeltetési támogatás</t>
  </si>
  <si>
    <t>Bölcsőde kiegészítő támogatás I.félév</t>
  </si>
  <si>
    <t>Családsegítés és gyermekjóléti szolgálat kiegészítő támogatása I.félév</t>
  </si>
  <si>
    <t xml:space="preserve">Az infrastukturális hitel, a 2-es hitelcél, a 8-as  hitelcél, a rövid lejáratú hitel 2014. évi összege és az Óvodabővítés saját erő hitelből 2592 eFt  konszolidálásra  került.  </t>
  </si>
  <si>
    <t>Befizetések</t>
  </si>
  <si>
    <t>Kiuta-</t>
  </si>
  <si>
    <t>Költségv.</t>
  </si>
  <si>
    <t>Auditálási</t>
  </si>
  <si>
    <t>pénzkészl.</t>
  </si>
  <si>
    <t>passzív</t>
  </si>
  <si>
    <t>helyesb.</t>
  </si>
  <si>
    <t>int. többlet-</t>
  </si>
  <si>
    <t>többlet állami</t>
  </si>
  <si>
    <t>latlan</t>
  </si>
  <si>
    <t>pénzmar.</t>
  </si>
  <si>
    <t>eltérések</t>
  </si>
  <si>
    <t>pü-i elsz.</t>
  </si>
  <si>
    <t>tám. miatt</t>
  </si>
  <si>
    <t>tám.</t>
  </si>
  <si>
    <t>Önkormányzat összesen:</t>
  </si>
  <si>
    <t>Állományi érték</t>
  </si>
  <si>
    <t>és felhalmozási célú pénzeszközátadások kiadásainak teljesítése</t>
  </si>
  <si>
    <t>Sorsz.</t>
  </si>
  <si>
    <t>Személyi juttatások</t>
  </si>
  <si>
    <t>Hajdúkerületi és Bihari Víziközmű Szolgáltató Zrt.</t>
  </si>
  <si>
    <t>6.</t>
  </si>
  <si>
    <t>7.</t>
  </si>
  <si>
    <t>8.</t>
  </si>
  <si>
    <t>9.</t>
  </si>
  <si>
    <t>10.</t>
  </si>
  <si>
    <t>11.</t>
  </si>
  <si>
    <t>12.</t>
  </si>
  <si>
    <t>13.</t>
  </si>
  <si>
    <t>A hitelállomány és a hitelek törlesztése</t>
  </si>
  <si>
    <t>Hitelállomány</t>
  </si>
  <si>
    <t>Hiteltörlesztés</t>
  </si>
  <si>
    <t>Összesen</t>
  </si>
  <si>
    <t>Eszközök</t>
  </si>
  <si>
    <t>Források</t>
  </si>
  <si>
    <t>Alapítás-átszerv. aktivált érték</t>
  </si>
  <si>
    <t>63.</t>
  </si>
  <si>
    <t>Kísérleti fejlesztés aktivált érték</t>
  </si>
  <si>
    <t>64.</t>
  </si>
  <si>
    <t>Vagyoni értékű jogok</t>
  </si>
  <si>
    <t>65.</t>
  </si>
  <si>
    <t>Szellemi termékek</t>
  </si>
  <si>
    <t>66.</t>
  </si>
  <si>
    <t>D.)</t>
  </si>
  <si>
    <t>SAJÁT TŐKE ÖSSZESEN</t>
  </si>
  <si>
    <t>Immateriális jav.adott előleg</t>
  </si>
  <si>
    <t>67.</t>
  </si>
  <si>
    <t>Ktgv-i tartalék elszám.</t>
  </si>
  <si>
    <t>Immateriális javak értékhely.</t>
  </si>
  <si>
    <t>68.</t>
  </si>
  <si>
    <t>- tárgyévi ktgv-i tartalék</t>
  </si>
  <si>
    <t>I.</t>
  </si>
  <si>
    <t>Immateriális javak</t>
  </si>
  <si>
    <t>69.</t>
  </si>
  <si>
    <t>- előző évi ktgv-i tartalék</t>
  </si>
  <si>
    <t>Ingatlanok, kapcs. v. jog</t>
  </si>
  <si>
    <t>70.</t>
  </si>
  <si>
    <t>Költségvetési pénzmaradvány</t>
  </si>
  <si>
    <t>Gépek, berendezések, felsz.</t>
  </si>
  <si>
    <t>71.</t>
  </si>
  <si>
    <t>Kiadási megtakarítás</t>
  </si>
  <si>
    <t>Járművek</t>
  </si>
  <si>
    <t>72.</t>
  </si>
  <si>
    <t>Bevételi lemaradás</t>
  </si>
  <si>
    <t>Tenyészállatok</t>
  </si>
  <si>
    <t>73.</t>
  </si>
  <si>
    <t>Előirányzat-maradvány</t>
  </si>
  <si>
    <t>Beruházások, felújítások</t>
  </si>
  <si>
    <t>74.</t>
  </si>
  <si>
    <t>Ktgv-i tartalék összesen</t>
  </si>
  <si>
    <t>Beruházárokra adott előlegek</t>
  </si>
  <si>
    <t>75.</t>
  </si>
  <si>
    <t>Vállalk. tartalék elszám.</t>
  </si>
  <si>
    <t>14.</t>
  </si>
  <si>
    <t>Állami készletek, tartalékok</t>
  </si>
  <si>
    <t>76.</t>
  </si>
  <si>
    <t>- tárgyévi váll. tartalék</t>
  </si>
  <si>
    <t>15.</t>
  </si>
  <si>
    <t>Tárgyi eszközök értékhelyesb.</t>
  </si>
  <si>
    <t>77.</t>
  </si>
  <si>
    <t>- előző évi váll. tartalék</t>
  </si>
  <si>
    <t>16.</t>
  </si>
  <si>
    <t>II.</t>
  </si>
  <si>
    <t>Tárgyi eszközök összesen</t>
  </si>
  <si>
    <t>78.</t>
  </si>
  <si>
    <t>Vállalkozási tev. eredménye</t>
  </si>
  <si>
    <t>17.</t>
  </si>
  <si>
    <t>79.</t>
  </si>
  <si>
    <t>Vállal. tev. kiadási megtak.</t>
  </si>
  <si>
    <t>18.</t>
  </si>
  <si>
    <t>Tartós hit. megtest. értékp.</t>
  </si>
  <si>
    <t>80.</t>
  </si>
  <si>
    <t>Vállal. tev. bev. lemaradása</t>
  </si>
  <si>
    <t>19.</t>
  </si>
  <si>
    <t xml:space="preserve">Tartósan adott kölcsön </t>
  </si>
  <si>
    <t>81.</t>
  </si>
  <si>
    <t>Vállal. tartalék összesen</t>
  </si>
  <si>
    <t>20.</t>
  </si>
  <si>
    <t>Hosszú lejáratú bankbetétek</t>
  </si>
  <si>
    <t>82.</t>
  </si>
  <si>
    <t>E.)</t>
  </si>
  <si>
    <t>TARTALÉKOK ÖSSZ.</t>
  </si>
  <si>
    <t>21.</t>
  </si>
  <si>
    <t>Egyéb hosszú lejáratú köv.</t>
  </si>
  <si>
    <t>83.</t>
  </si>
  <si>
    <t>Hosszú lejáratú kölcsönök</t>
  </si>
  <si>
    <t>22.</t>
  </si>
  <si>
    <t>Befekt.pénzügyi eszk. értékh.</t>
  </si>
  <si>
    <t>84.</t>
  </si>
  <si>
    <t>Tart. fejl. cél kötv. kib.-ból</t>
  </si>
  <si>
    <t>23.</t>
  </si>
  <si>
    <t>III.</t>
  </si>
  <si>
    <t>Befekt. pü-i eszk. össz.</t>
  </si>
  <si>
    <t>85.</t>
  </si>
  <si>
    <t>Tart. műk. célú kötv. kib.-ból</t>
  </si>
  <si>
    <t>24.</t>
  </si>
  <si>
    <t>Üzemeltetésre,kez. átadott eszk.</t>
  </si>
  <si>
    <t>86.</t>
  </si>
  <si>
    <t>Ber. és fejl. célú hitelek</t>
  </si>
  <si>
    <t>25.</t>
  </si>
  <si>
    <t>Koncesszióba adott eszk.</t>
  </si>
  <si>
    <t>87.</t>
  </si>
  <si>
    <t>Műk. célú hosszú lej. hitelek</t>
  </si>
  <si>
    <t>26.</t>
  </si>
  <si>
    <t>Vagyonkezelésbe adott eszk.</t>
  </si>
  <si>
    <t>88.</t>
  </si>
  <si>
    <t xml:space="preserve">Egyéb hosszú lejáratú köt. </t>
  </si>
  <si>
    <t>27.</t>
  </si>
  <si>
    <t>Vagyonkezelésbe vett eszk.</t>
  </si>
  <si>
    <t>89.</t>
  </si>
  <si>
    <t>Hosszú lejáratú köt. össz.</t>
  </si>
  <si>
    <t>28.</t>
  </si>
  <si>
    <t>1-4. értékhelyesbítése</t>
  </si>
  <si>
    <t>90.</t>
  </si>
  <si>
    <t>Rövid lejáratú kölcsönök</t>
  </si>
  <si>
    <t>29.</t>
  </si>
  <si>
    <t>IV.</t>
  </si>
  <si>
    <t>91.</t>
  </si>
  <si>
    <t>Rövid lejáratú hitelek</t>
  </si>
  <si>
    <t>30.</t>
  </si>
  <si>
    <t>A.)</t>
  </si>
  <si>
    <t>BEF. ESZK. ÖSSZESEN</t>
  </si>
  <si>
    <t>92.</t>
  </si>
  <si>
    <t>Kötelez. (szállító)</t>
  </si>
  <si>
    <t>31.</t>
  </si>
  <si>
    <t>Anyagok</t>
  </si>
  <si>
    <t>93.</t>
  </si>
  <si>
    <t>- tárgyévi szállító köt.</t>
  </si>
  <si>
    <t>32.</t>
  </si>
  <si>
    <t>Bef-len term., félk. term.</t>
  </si>
  <si>
    <t>94.</t>
  </si>
  <si>
    <t>- t. évet köv. év szállítói köt.</t>
  </si>
  <si>
    <t>33.</t>
  </si>
  <si>
    <t>Növendék-, hízó állat</t>
  </si>
  <si>
    <t>95.</t>
  </si>
  <si>
    <t>ÉAOP Óvodabővítés projekt tám. meg.hitel (hitelkeret összege: 30.000eFt)</t>
  </si>
  <si>
    <t>ÉAOP Óvodabővítés projekt saját erő hitel (hitelkeret összege: 6.257eFt)</t>
  </si>
  <si>
    <t>Belterületi vízrendezés projekt saját erő hitel (hitelkeret összege: 12.702eFt)</t>
  </si>
  <si>
    <t xml:space="preserve">A 2013. évi támogatások, pénzeszközátadások </t>
  </si>
  <si>
    <t>Egyéb rövid lejáratú köt.</t>
  </si>
  <si>
    <t>34.</t>
  </si>
  <si>
    <t>Késztermékek</t>
  </si>
  <si>
    <t>96.</t>
  </si>
  <si>
    <t>- váltótartozások</t>
  </si>
  <si>
    <t>35.</t>
  </si>
  <si>
    <t>5/a.</t>
  </si>
  <si>
    <t>Áruk közv. szolg.</t>
  </si>
  <si>
    <t>97.</t>
  </si>
  <si>
    <t>-munkavállalókkal szemb. köt.</t>
  </si>
  <si>
    <t>36.</t>
  </si>
  <si>
    <t>5/b.</t>
  </si>
  <si>
    <t>Köv. fejében átv.eszk, készl.</t>
  </si>
  <si>
    <t>98.</t>
  </si>
  <si>
    <t>- ktgv.-sel szemb.köt.</t>
  </si>
  <si>
    <t>37.</t>
  </si>
  <si>
    <t>Készletek összesen</t>
  </si>
  <si>
    <t>99.</t>
  </si>
  <si>
    <t>- ip.adó feltöltés miatti köt.</t>
  </si>
  <si>
    <t>38.</t>
  </si>
  <si>
    <t>Követelés áru sz.</t>
  </si>
  <si>
    <t>100.</t>
  </si>
  <si>
    <t>- helyi adó túlfizetés</t>
  </si>
  <si>
    <t>39.</t>
  </si>
  <si>
    <t>Adósok</t>
  </si>
  <si>
    <t>101.</t>
  </si>
  <si>
    <t>- tám. progr.előleg miatti köt.</t>
  </si>
  <si>
    <t>40.</t>
  </si>
  <si>
    <t>102.</t>
  </si>
  <si>
    <t>- szab. kif. miatti köt.</t>
  </si>
  <si>
    <t>41.</t>
  </si>
  <si>
    <t>Egyéb követelések</t>
  </si>
  <si>
    <t>103.</t>
  </si>
  <si>
    <t>-garancia és kez.váll.-ból köt.</t>
  </si>
  <si>
    <t>42.</t>
  </si>
  <si>
    <t>- kölcsön t. évet köv.év. részl.</t>
  </si>
  <si>
    <t>104.</t>
  </si>
  <si>
    <t>- hosszú lej. kölcs. köv. év törl.</t>
  </si>
  <si>
    <t>43.</t>
  </si>
  <si>
    <t>- hosszú lej. köv.-ből es. részletek</t>
  </si>
  <si>
    <t>105.</t>
  </si>
  <si>
    <t>- felh. célú kötv. köv. év törl.</t>
  </si>
  <si>
    <t>44.</t>
  </si>
  <si>
    <t>- támogatási progr. előlege</t>
  </si>
  <si>
    <t>106.</t>
  </si>
  <si>
    <t>- műk. célú kötv. köv. év törl.</t>
  </si>
  <si>
    <t>45.</t>
  </si>
  <si>
    <t>- tám. progr. szab.talan kif. m. köv.</t>
  </si>
  <si>
    <t>107.</t>
  </si>
  <si>
    <t>- ber. fejl. hit. köv. év törl.</t>
  </si>
  <si>
    <t>46.</t>
  </si>
  <si>
    <t>- gar.kez.váll.-ból szárm. köv.</t>
  </si>
  <si>
    <t>108.</t>
  </si>
  <si>
    <t>- műk. c. h. hit. köv. év törl.</t>
  </si>
  <si>
    <t>47.</t>
  </si>
  <si>
    <t>Követelések összesen</t>
  </si>
  <si>
    <t>109.</t>
  </si>
  <si>
    <t>- egyéb h. l. köt. köv. év törl.</t>
  </si>
  <si>
    <t>48.</t>
  </si>
  <si>
    <t>OTP Bank Nyrt.</t>
  </si>
  <si>
    <t>Mátra Cukor Zrt.</t>
  </si>
  <si>
    <t>Egyéb részesedés</t>
  </si>
  <si>
    <t>110.</t>
  </si>
  <si>
    <t>- tárgyévi kv.-t terhelő r.l.köt.</t>
  </si>
  <si>
    <t>49.</t>
  </si>
  <si>
    <t>Forg. célú hitelvisz. értékp.</t>
  </si>
  <si>
    <t>111.</t>
  </si>
  <si>
    <t>- t.évet követő évet t.r.l. köt.</t>
  </si>
  <si>
    <t>50.</t>
  </si>
  <si>
    <t>Értékpapírok összesen</t>
  </si>
  <si>
    <t>112.</t>
  </si>
  <si>
    <t>- egyéb különféle köt.</t>
  </si>
  <si>
    <t>51.</t>
  </si>
  <si>
    <t>Pénztárak, csekkek, betétk.</t>
  </si>
  <si>
    <t>113.</t>
  </si>
  <si>
    <t>Röv. lej. köt. össz.</t>
  </si>
  <si>
    <t>52.</t>
  </si>
  <si>
    <t>Költségvetési bankszámlák</t>
  </si>
  <si>
    <t>114.</t>
  </si>
  <si>
    <t>Ktgv-i passzív függő elszám.</t>
  </si>
  <si>
    <t>53.</t>
  </si>
  <si>
    <t>Elszámolási számlák</t>
  </si>
  <si>
    <t>115.</t>
  </si>
  <si>
    <t>Ktgv-i passzív átfutó elszám.</t>
  </si>
  <si>
    <t>54.</t>
  </si>
  <si>
    <t>Idegen pénzeszközök</t>
  </si>
  <si>
    <t>116.</t>
  </si>
  <si>
    <t>Ktgv-i passzív kiegy. elszám.</t>
  </si>
  <si>
    <t>55.</t>
  </si>
  <si>
    <t>Pénzeszközök összesen</t>
  </si>
  <si>
    <t>117.</t>
  </si>
  <si>
    <t>Ktgv-en kív. passz. pü. elsz.</t>
  </si>
  <si>
    <t>56.</t>
  </si>
  <si>
    <t>Ktgv-i aktív függő elsz.</t>
  </si>
  <si>
    <t>118.</t>
  </si>
  <si>
    <t>- ktgv-en kív. letéti elszám.</t>
  </si>
  <si>
    <t>57.</t>
  </si>
  <si>
    <t>Ktgv-i aktív átfutó elsz.</t>
  </si>
  <si>
    <t>119.</t>
  </si>
  <si>
    <t>- nemzetk. tám. pr.dev.elsz.</t>
  </si>
  <si>
    <t>58.</t>
  </si>
  <si>
    <t>Ktgv-i aktív kiegyenlítő elsz.</t>
  </si>
  <si>
    <t>120.</t>
  </si>
  <si>
    <t>Egyéb passzív elsz.</t>
  </si>
  <si>
    <t>59.</t>
  </si>
  <si>
    <t>Ktgv-en kív. aktív kiegy. elsz.</t>
  </si>
  <si>
    <t>121.</t>
  </si>
  <si>
    <t>F.)</t>
  </si>
  <si>
    <t>KÖTELEZETTS. ÖSSZ.</t>
  </si>
  <si>
    <t>60.</t>
  </si>
  <si>
    <t>V.</t>
  </si>
  <si>
    <t>Egyéb aktív pü-i összesen</t>
  </si>
  <si>
    <t>61.</t>
  </si>
  <si>
    <t>B.)</t>
  </si>
  <si>
    <t>FORGÓESZK. ÖSSZESEN</t>
  </si>
  <si>
    <t>62.</t>
  </si>
  <si>
    <t>ESZKÖZÖK ÖSSZESEN</t>
  </si>
  <si>
    <t>122.</t>
  </si>
  <si>
    <t>FORRÁSOK ÖSSZESEN</t>
  </si>
  <si>
    <r>
      <t xml:space="preserve">Infrastrukturális hitel </t>
    </r>
    <r>
      <rPr>
        <i/>
        <sz val="12"/>
        <rFont val="Times New Roman CE"/>
        <family val="0"/>
      </rPr>
      <t>(lejárat: 2025)</t>
    </r>
  </si>
  <si>
    <t>Forintban</t>
  </si>
  <si>
    <t>Költségvetési törvény alapján feladatátvétellel/feladatátadással korrigált</t>
  </si>
  <si>
    <t>Évközi változások (+,-)</t>
  </si>
  <si>
    <t>Tényleges</t>
  </si>
  <si>
    <t>Év végi eltérés (+,-)                              December 31.</t>
  </si>
  <si>
    <t>Április 30.</t>
  </si>
  <si>
    <t>Július 31.</t>
  </si>
  <si>
    <t>mutatószám</t>
  </si>
  <si>
    <t>állami hozzájárulás</t>
  </si>
  <si>
    <t>Átvitel:</t>
  </si>
  <si>
    <t>Áthozat:</t>
  </si>
  <si>
    <t>Műv. Központ és Könyvtár</t>
  </si>
  <si>
    <t>F e l h a l m o z á s</t>
  </si>
  <si>
    <t>Műv. Közp.</t>
  </si>
  <si>
    <t>Lakott külterülettel kapcsolatos feladatok</t>
  </si>
  <si>
    <t>Egyesített Óvodai Int.</t>
  </si>
  <si>
    <t>értékpapír</t>
  </si>
  <si>
    <t>A normatív hozzájárulás elszámolása</t>
  </si>
  <si>
    <t>A hozzájárulás jogcíme                                                                                                                (az éves költségvetési törvény szerint)</t>
  </si>
  <si>
    <t>Művelődési Központ és Könyvtár - Könyvmolyképző, vagy korszerű tudástár …. TÁMOP 3.2.4-11/1-2012-0086</t>
  </si>
  <si>
    <t>2013. előtt</t>
  </si>
  <si>
    <t>2013. évi</t>
  </si>
  <si>
    <t>2013. után</t>
  </si>
  <si>
    <t>Teljesítés %-a 
2013. dec. 31-ig</t>
  </si>
  <si>
    <t>Önkormányzaton kívüli EU-s projekthez történő hozzájárulás 2013. évi előirányzata és teljesítése</t>
  </si>
  <si>
    <t>Művelődési Központ és Könyvtár - Kulturális szakemberek továbbképzése TÁMOP 3.2.12-12/1-2012-0030</t>
  </si>
  <si>
    <t>Vasvári Pál Múzeum - Tárgyaink, örökségünk TIOP 1.2.2-11/1-2012-0072</t>
  </si>
  <si>
    <t>Vasvári Pál Múzeum - Tanító tárgyi örökségünk - TÁMOP 3.2.8. B-12/1-2012-0016</t>
  </si>
  <si>
    <t>Vasvári Pál Múzeum - ÚTILAPU - Láss a szemeddel, alkoss a kezeddel, járd a lábaddal - TÁMOP 3.2.3./A-11/1-2012-0099</t>
  </si>
  <si>
    <t>Környezeti nevelés a Fülemüle Zöld Óvodában TÁMOP 3.1.7-11/2-2011-0378</t>
  </si>
  <si>
    <t>Óvoda és család kapcsolata - TÁMOP 3.1.7.-11/2-2011-0374</t>
  </si>
  <si>
    <t>Játékban kiteljesedő kompetencia alapú nevelés TÁMOP 3.1.7-11/2-2011-0386</t>
  </si>
  <si>
    <t>A HHH gyermekek anyanyelvi fejlesztése TÁMOP 3.1.7-11/2-2011-0381</t>
  </si>
  <si>
    <t>a költségvetési szerveknél</t>
  </si>
  <si>
    <t>Hitel a pályázathoz szükséges önrész biztosításához (2-es hitelcél)</t>
  </si>
  <si>
    <t>Hitel a pályázathoz szükséges önrész biztosításához (8-as hitelcél)</t>
  </si>
  <si>
    <t>Szakfeladat megnevezése</t>
  </si>
  <si>
    <t>BEVÉTELEK</t>
  </si>
  <si>
    <t>KIADÁSOK</t>
  </si>
  <si>
    <t>Szennyvíz gyűjtése, tisztítása, elhelyezése</t>
  </si>
  <si>
    <t>Települési hulladék vegyes (ömlesztett) begyűjtése</t>
  </si>
  <si>
    <t>Talaj és talajvíz szennyeződésmentesítése</t>
  </si>
  <si>
    <t>Lakó- és nem lakóépület építés</t>
  </si>
  <si>
    <t>Közutak, hidak üzemeltetése, fenntartása</t>
  </si>
  <si>
    <t>Városi és elővárosi közúti személyszállítás</t>
  </si>
  <si>
    <t>Folyóirat, időszaki kiadvány kiadása</t>
  </si>
  <si>
    <t>Lakóingatlan bérbeadása, üzemeltetése</t>
  </si>
  <si>
    <t>Nem lakóingatlan bérbeadása, üzemeltetése</t>
  </si>
  <si>
    <t>Önkormányzati jogalkotás</t>
  </si>
  <si>
    <t>Területi általános végrehajtó igazgatási tevékenység</t>
  </si>
  <si>
    <t>Önkorm. és többc.kistérs.társulások igazgatási tev.</t>
  </si>
  <si>
    <t>Adó, illeték kiszabása, beszedése, adóellenőrzés</t>
  </si>
  <si>
    <t>- Helyi adók és bírság</t>
  </si>
  <si>
    <t>- Gépjárműadó</t>
  </si>
  <si>
    <t>- Tűzoltóság támogatása</t>
  </si>
  <si>
    <t>- Polgárőrség támogatása</t>
  </si>
  <si>
    <t>Önk. közbesz. elj. lebonyolításával összef. szolg.</t>
  </si>
  <si>
    <t>Közvilágítás</t>
  </si>
  <si>
    <t>Város-, községgazdálkodási m.n.s. szolgáltatások</t>
  </si>
  <si>
    <t>Önk., többc. kistérségi társulások elszámolásai</t>
  </si>
  <si>
    <t>- SZJA</t>
  </si>
  <si>
    <t>- Állami támogatás</t>
  </si>
  <si>
    <t>Finanszírozási műveletek</t>
  </si>
  <si>
    <t>Önk. elszámolásai a költségvetési szervekkel</t>
  </si>
  <si>
    <t>A polgári védelem ágazati feladatai</t>
  </si>
  <si>
    <t>Ár- és belvízvédelemmel összefüggő tevékenységek</t>
  </si>
  <si>
    <t>Egyéb oktatási kiegészítő tevékenység</t>
  </si>
  <si>
    <t>Kábítószer megelőzés programjai</t>
  </si>
  <si>
    <t>Egyéb betegségmegelőzés, népegészségügyi ellátás</t>
  </si>
  <si>
    <t>Önk. szociális támogatások finanszírozása</t>
  </si>
  <si>
    <t>Időskorúak járadéka</t>
  </si>
  <si>
    <t>Lakásfenntartási támogatás normatív alapon</t>
  </si>
  <si>
    <t>Helyi rendszeres lakásfenntartási támogatás</t>
  </si>
  <si>
    <t>Ápolási díj alanyi jogon</t>
  </si>
  <si>
    <t>Ápolási díj méltányossági alapon</t>
  </si>
  <si>
    <t>Kiegészítő gyermekvédelmi támogatás</t>
  </si>
  <si>
    <t>Óvodáztatási támogatás</t>
  </si>
  <si>
    <t>Átmeneti segély</t>
  </si>
  <si>
    <t>Rendkívüli gyermekvédelmi támogatás</t>
  </si>
  <si>
    <t>Mozgáskorlátozottak közlekedési támogatása</t>
  </si>
  <si>
    <t>Közgyógyellátás</t>
  </si>
  <si>
    <t>Köztemetés</t>
  </si>
  <si>
    <t>Szociális étkeztetés</t>
  </si>
  <si>
    <t>Civil szervezetek működési támogatása</t>
  </si>
  <si>
    <t>Versenysport-tevékenység és támogatása</t>
  </si>
  <si>
    <t>M.n.s. egyéb közösségi, társadalmi tevékenység</t>
  </si>
  <si>
    <t xml:space="preserve">-Többcélú Kistérségi Társulás Int.támogatás-SZESZK támogatás (működési célú)  </t>
  </si>
  <si>
    <t>- Gimnazistákért Alapítvány támogatása (műk. célú)</t>
  </si>
  <si>
    <t>- Tiszalöki mentőállomás felújítási munkáinak támogatása  (felhalmozás)</t>
  </si>
  <si>
    <t>Értékelési tartalék</t>
  </si>
  <si>
    <t>Induló tőke/Tartós tőke</t>
  </si>
  <si>
    <t>Tartós részesedés</t>
  </si>
  <si>
    <t>Tőkeváltozások/Saját tul.tőke.</t>
  </si>
  <si>
    <t>Közhatalmi bevételek</t>
  </si>
  <si>
    <t>Egyesített Óvodai Intézmény</t>
  </si>
  <si>
    <t>Művelődési Központ és Könyvtár</t>
  </si>
  <si>
    <t xml:space="preserve">Önkormányzat </t>
  </si>
  <si>
    <t xml:space="preserve">Pénzmaradvány-kimutatás </t>
  </si>
  <si>
    <t>Előző évben</t>
  </si>
  <si>
    <t>képzett tart.</t>
  </si>
  <si>
    <t>maradványa</t>
  </si>
  <si>
    <t>Település-üzemeltetési, igazgatási, sport és kulturális feladatok (lakosság szám sz.)</t>
  </si>
  <si>
    <t>B E V É T E L E K</t>
  </si>
  <si>
    <t>1. sz. táblázat</t>
  </si>
  <si>
    <t>Sor-szám</t>
  </si>
  <si>
    <t>Bevételi jogcím</t>
  </si>
  <si>
    <t>3.1.</t>
  </si>
  <si>
    <t>3.2.</t>
  </si>
  <si>
    <t>Helyi adók</t>
  </si>
  <si>
    <t>3.3.</t>
  </si>
  <si>
    <t>Átengedett központi adók</t>
  </si>
  <si>
    <t>3.4.</t>
  </si>
  <si>
    <t>4.1.</t>
  </si>
  <si>
    <t>Normatív hozzájárulások</t>
  </si>
  <si>
    <t>4.2.</t>
  </si>
  <si>
    <t>Kiegészítő támogatás</t>
  </si>
  <si>
    <t>5.1.</t>
  </si>
  <si>
    <t>5.2.</t>
  </si>
  <si>
    <t>5.3.</t>
  </si>
  <si>
    <t>Pénzügyi befektetésekből származó bevétel</t>
  </si>
  <si>
    <t>6.1.</t>
  </si>
  <si>
    <t>6.1.1.</t>
  </si>
  <si>
    <t>6.1.2.</t>
  </si>
  <si>
    <t>6.1.3.</t>
  </si>
  <si>
    <t>6.1.4.</t>
  </si>
  <si>
    <t>6.2.</t>
  </si>
  <si>
    <t>6.2.1.</t>
  </si>
  <si>
    <t>6.2.2.</t>
  </si>
  <si>
    <t>6.2.3.</t>
  </si>
  <si>
    <t>6.2.4.</t>
  </si>
  <si>
    <t>Működési célú pénzeszköz átvétel államháztartáson kívülről</t>
  </si>
  <si>
    <t>7.1.</t>
  </si>
  <si>
    <t>7.2.</t>
  </si>
  <si>
    <t>11.1.</t>
  </si>
  <si>
    <t>11.2.</t>
  </si>
  <si>
    <t>Függő, átfutó, kiegyenlítő bevételek</t>
  </si>
  <si>
    <t>K I A D Á S O K</t>
  </si>
  <si>
    <t>2. sz. táblázat</t>
  </si>
  <si>
    <t>1.1.</t>
  </si>
  <si>
    <t>Személyi  juttatások</t>
  </si>
  <si>
    <t>1.2.</t>
  </si>
  <si>
    <t>1.3.</t>
  </si>
  <si>
    <t>Dologi  kiadások</t>
  </si>
  <si>
    <t>1.4.</t>
  </si>
  <si>
    <t>1.5</t>
  </si>
  <si>
    <t>1.6.</t>
  </si>
  <si>
    <t>1.7.</t>
  </si>
  <si>
    <t>1.8.</t>
  </si>
  <si>
    <t>1.9.</t>
  </si>
  <si>
    <t>1.10.</t>
  </si>
  <si>
    <t>1.11.</t>
  </si>
  <si>
    <t>1.12.</t>
  </si>
  <si>
    <t>2.1.</t>
  </si>
  <si>
    <t>2.2.</t>
  </si>
  <si>
    <t>2.3.</t>
  </si>
  <si>
    <t>2.4.</t>
  </si>
  <si>
    <t>2.5.</t>
  </si>
  <si>
    <t>2.6.</t>
  </si>
  <si>
    <t>2.7.</t>
  </si>
  <si>
    <t>Általános tartalék</t>
  </si>
  <si>
    <t>Céltartalék</t>
  </si>
  <si>
    <t>KÖLTSÉGVETÉSI KIADÁSOK ÖSSZESEN (1+2+3+4)</t>
  </si>
  <si>
    <t>Rövid lejáratú hitelek törlesztése</t>
  </si>
  <si>
    <t>Hosszú lejáratú hitelek törlesztése</t>
  </si>
  <si>
    <t xml:space="preserve"> KIADÁSOK ÖSSZESEN: (5+6)</t>
  </si>
  <si>
    <t>KÖLTSÉGVETÉSI BEVÉTELEK ÉS KIADÁSOK EGYENLEGE</t>
  </si>
  <si>
    <t>3. sz. táblázat</t>
  </si>
  <si>
    <t>Ezer forintban!</t>
  </si>
  <si>
    <t xml:space="preserve">Adósságállomány 
eszközök szerint </t>
  </si>
  <si>
    <t>Nem lejárt</t>
  </si>
  <si>
    <t>Lejárt</t>
  </si>
  <si>
    <t>Nem lejárt, lejárt összes tartozás</t>
  </si>
  <si>
    <t>1-90 nap közötti</t>
  </si>
  <si>
    <t>91-180 nap közötti</t>
  </si>
  <si>
    <t>181-360 nap közötti</t>
  </si>
  <si>
    <t>360 napon 
túli</t>
  </si>
  <si>
    <t>Összes lejárt tartozás</t>
  </si>
  <si>
    <t>8=(4+…+7)</t>
  </si>
  <si>
    <t>9=(3+8)</t>
  </si>
  <si>
    <t>I. Belföldi hitelezők</t>
  </si>
  <si>
    <t>Adóhatósággal szembeni tartozások</t>
  </si>
  <si>
    <t>Központi költségvetéssel szemben fennálló tartozás</t>
  </si>
  <si>
    <t>2013. év</t>
  </si>
  <si>
    <t>Szem. jutt. jár.</t>
  </si>
  <si>
    <t>Kincstár saját</t>
  </si>
  <si>
    <t>Kincstár közm.</t>
  </si>
  <si>
    <t>Kincstár össz.</t>
  </si>
  <si>
    <t>Múzeum</t>
  </si>
  <si>
    <t>VK. Össz.:</t>
  </si>
  <si>
    <t>Elkülönített állami pénzalapokkal szembeni tartozás</t>
  </si>
  <si>
    <t>TB alapokkal szembeni tartozás</t>
  </si>
  <si>
    <t>Tartozásállomány önkormányzatok és intézmények felé</t>
  </si>
  <si>
    <t>Szállítói tartozás</t>
  </si>
  <si>
    <t>Egyéb adósság</t>
  </si>
  <si>
    <t>Belföldi összesen:</t>
  </si>
  <si>
    <t>II. Külföldi hitelezők</t>
  </si>
  <si>
    <t>Külföldi szállítók</t>
  </si>
  <si>
    <t>Külföldi összesen:</t>
  </si>
  <si>
    <t>Adósságállomány mindösszesen:</t>
  </si>
  <si>
    <t xml:space="preserve"> Ezer forintban !</t>
  </si>
  <si>
    <t>Sor-
szám</t>
  </si>
  <si>
    <t>Kötelezettség
jogcíme</t>
  </si>
  <si>
    <t>Kötelezettség- 
vállalás 
éve</t>
  </si>
  <si>
    <t>Összes vállalt kötelezettség</t>
  </si>
  <si>
    <t>Kötelezettségek a következő években</t>
  </si>
  <si>
    <t>Még fennálló kötelezettség</t>
  </si>
  <si>
    <t>2014.</t>
  </si>
  <si>
    <t>10=(6+…+9)</t>
  </si>
  <si>
    <t>Működési célú
hiteltörlesztés (tőke+kamat)</t>
  </si>
  <si>
    <t>Beruházás feladatonként</t>
  </si>
  <si>
    <t>Egyéb</t>
  </si>
  <si>
    <t>Összesen (1+4+7+9+11)</t>
  </si>
  <si>
    <t>Ellátottak térítési díjának méltányosságból történő elengedése</t>
  </si>
  <si>
    <t>Ellátottak kártérítésének méltányosságból történő elengedése</t>
  </si>
  <si>
    <t>Önk.képviselőválasztáshoz kapcs.tevékenység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</si>
  <si>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</si>
  <si>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</si>
  <si>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</si>
  <si>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</si>
  <si>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</si>
  <si>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Vállalkozók kommunális adója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</si>
  <si>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</si>
  <si>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</si>
  <si>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</si>
  <si>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</si>
  <si>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Sorszám</t>
  </si>
  <si>
    <t>Gazdálkodó szervezet megnevezése</t>
  </si>
  <si>
    <t>Részesedés mértéke (%-ban)</t>
  </si>
  <si>
    <t>Részesedés összege (Ft-ban)</t>
  </si>
  <si>
    <t>Működésből származó kötelezettségek összege XII. 31-én
 (Ft-ban)</t>
  </si>
  <si>
    <t xml:space="preserve">       ÖSSZESEN:</t>
  </si>
  <si>
    <t>Tiszavasvári Város Köztkeztetési Nonprofit Kft.</t>
  </si>
  <si>
    <t>Tiva-Szolg Településszolgáltatási és Vagyonkezelő Kft.</t>
  </si>
  <si>
    <t>Nyírvidék Tiszk Nonprofit Kft.</t>
  </si>
  <si>
    <t>Nyírségi Szakképzés - szervezési Kiemelkedően Közhasznú Nonprofit Kft.</t>
  </si>
  <si>
    <t>Gépjárműadóból biztosított kedvezmény, mentesség</t>
  </si>
  <si>
    <t>Zöldterület kezelés</t>
  </si>
  <si>
    <t>Közösségi társadalmi tevékenységek</t>
  </si>
  <si>
    <t>Kiemelt állami és önkormányzati rendezvények</t>
  </si>
  <si>
    <t>Aktív koruak ellátása</t>
  </si>
  <si>
    <t>Egyéb m.n.s. ép.-Belterületi vízrendezés, térfigy. kam.</t>
  </si>
  <si>
    <t>Téli közfoglalkoztatás</t>
  </si>
  <si>
    <t>Rendezvényekkel kapcsolatos kiadások</t>
  </si>
  <si>
    <t>Köztemető fenntartás és működtetés</t>
  </si>
  <si>
    <t>Helyiségek hasznosítása utáni kedvezmény, menteség</t>
  </si>
  <si>
    <t>Eszközök hasznosítása utáni kedvezmény, menteség</t>
  </si>
  <si>
    <t>Egyéb kedvezmény</t>
  </si>
  <si>
    <t>Egyéb kölcsön elengedése</t>
  </si>
  <si>
    <t>A helyi adókból biztosított kedvezményeket, mentességeket, adónemenként kell feltüntetni.</t>
  </si>
  <si>
    <t>- Lak. nem lak. bérleti díja, nem lak.ért.bev</t>
  </si>
  <si>
    <t xml:space="preserve">Üz., kez. át. eszk. </t>
  </si>
  <si>
    <t>Út-, autópálya építés</t>
  </si>
  <si>
    <t>Folyószámla hitel</t>
  </si>
  <si>
    <t>Felhalmozási célú
hiteltörlesztés (tőke)</t>
  </si>
  <si>
    <t>15. melléklet</t>
  </si>
  <si>
    <t>Víziközmű társulati hitel-Üdülőterület</t>
  </si>
  <si>
    <t>Rövid lejáratú hitel</t>
  </si>
  <si>
    <t>I. Önkormányzat működési bevételei (2+3+4)</t>
  </si>
  <si>
    <t>Bírságok, díjak, pótlékok</t>
  </si>
  <si>
    <t>Egyéb fizetési kötelezettségből származó bevételek</t>
  </si>
  <si>
    <t>I/2. Intézményi működési bevételek (3.1.+…+3.8.)</t>
  </si>
  <si>
    <t>Áru- és készletértékesítés</t>
  </si>
  <si>
    <t>Nyújtott szolgáltatások ellenértéke</t>
  </si>
  <si>
    <t>Bérleti díj</t>
  </si>
  <si>
    <t>Intézményi ellátási díjak</t>
  </si>
  <si>
    <t>3.5.</t>
  </si>
  <si>
    <t>Alkalmazottak térítése</t>
  </si>
  <si>
    <t>3.6.</t>
  </si>
  <si>
    <t>Általános forgalmi adó bevétel</t>
  </si>
  <si>
    <t>3.7.</t>
  </si>
  <si>
    <t>Működési célú hozam- és kamatbevételek</t>
  </si>
  <si>
    <t>3.8.</t>
  </si>
  <si>
    <t>Egyéb működési célú bevétel</t>
  </si>
  <si>
    <t xml:space="preserve">4. </t>
  </si>
  <si>
    <t>Felhasználási kötöttséggel járó normatív támogatás</t>
  </si>
  <si>
    <t>Központosított előirányzatok</t>
  </si>
  <si>
    <t>5.4.</t>
  </si>
  <si>
    <t>5.5.</t>
  </si>
  <si>
    <t>Fenntartott, illetve támogatott előadó-művészeti szervezetek támogatása</t>
  </si>
  <si>
    <t>5.6.</t>
  </si>
  <si>
    <t>Címzett és céltámogatások</t>
  </si>
  <si>
    <t>5.7.</t>
  </si>
  <si>
    <t>5.8.</t>
  </si>
  <si>
    <t>Egyéb támogatás</t>
  </si>
  <si>
    <t>Működési célú támogatásértékű bevétel (6.1.1.+…+6.1.5.)</t>
  </si>
  <si>
    <t>Társadalombiztosítás pénzügyi alapjából átvett pénzeszköz</t>
  </si>
  <si>
    <t>Helyi, nemzetiségi önkormányzattól átvett pénzeszköz</t>
  </si>
  <si>
    <t>EU támogatás</t>
  </si>
  <si>
    <t>6.1.5.</t>
  </si>
  <si>
    <t>Felhalmozási célú támogatásértékű bevétel (6.2.1.+…+6.2.5.)</t>
  </si>
  <si>
    <t>6.2.5.</t>
  </si>
  <si>
    <t xml:space="preserve">7. </t>
  </si>
  <si>
    <t>Tárgyi eszközök és immateriális javak értékesítése (vagyonhasznosítás)</t>
  </si>
  <si>
    <t>Önkormányzatot megillető vagyoni értékű jog értékesítése, hasznosítása</t>
  </si>
  <si>
    <t>7.3.</t>
  </si>
  <si>
    <t>8.1.</t>
  </si>
  <si>
    <t>8.2.</t>
  </si>
  <si>
    <t>Felhalmozási célú pénzeszk. átvétel államháztartáson kívülről</t>
  </si>
  <si>
    <t xml:space="preserve">9. </t>
  </si>
  <si>
    <t>KÖLTSÉGVETÉSI BEVÉTELEK ÖSSZESEN: (2+…+9)</t>
  </si>
  <si>
    <t>előirányzata feladatonként</t>
  </si>
  <si>
    <t>önkormányzat</t>
  </si>
  <si>
    <t>Előirányzat</t>
  </si>
  <si>
    <t xml:space="preserve"> Egyéb m.n.s. közösségi, társadalmi tevékenységek támogatása</t>
  </si>
  <si>
    <t xml:space="preserve">- Polgármesteri keret </t>
  </si>
  <si>
    <t>- TISZATÉR támogatás</t>
  </si>
  <si>
    <t>- TÖOSZ támogatás</t>
  </si>
  <si>
    <t>- Többcélú Kistérségi Társulás támogatása</t>
  </si>
  <si>
    <t>II. Átengedett központi adók</t>
  </si>
  <si>
    <t>Szerkezetátalakítási tartalékból támogatás</t>
  </si>
  <si>
    <t>Többcélú kistérségi társulástól átvett pénzeszköz</t>
  </si>
  <si>
    <t>Egyéb működési támogatás államháztartáson belülről</t>
  </si>
  <si>
    <t>Egyéb felhalmozási támogatás államháztartáson belülről</t>
  </si>
  <si>
    <t>VII. Kölcsön visszatérülése</t>
  </si>
  <si>
    <t>VIII. Finanszírozási célú pénzügyi műveletek bevételei (10.1+10.2.)</t>
  </si>
  <si>
    <t>Hiány belső finanszírozásának bevételei (11.1.1…+11.1.5)</t>
  </si>
  <si>
    <t>11.1.1.</t>
  </si>
  <si>
    <t>11.1.2.</t>
  </si>
  <si>
    <t>Vállalkozási maradvány igénybevétele</t>
  </si>
  <si>
    <t>11.1.3.</t>
  </si>
  <si>
    <t>11.1.4.</t>
  </si>
  <si>
    <t>11.1.5.</t>
  </si>
  <si>
    <t>Hiány külső finanszírozásának bevételei (11.2.1.+…+.11.2.5.)</t>
  </si>
  <si>
    <t>11.2.1.</t>
  </si>
  <si>
    <t>11.2.2.</t>
  </si>
  <si>
    <t>11.2.3.</t>
  </si>
  <si>
    <t>11.2.4.</t>
  </si>
  <si>
    <t>11.2.5.</t>
  </si>
  <si>
    <t>BEVÉTELEK ÖSSZESEN: (10+11+12+13)</t>
  </si>
  <si>
    <t xml:space="preserve">   - Működési célú pénzeszköz átadás államháztartáson belülre</t>
  </si>
  <si>
    <t xml:space="preserve"> - a 2.3-ból: - Felhalmozási célú pénzeszköz átadás államháztartáson belülre</t>
  </si>
  <si>
    <t xml:space="preserve"> - Felhalmozási célú pénzeszköz átadás államháztartáson kívülre</t>
  </si>
  <si>
    <t xml:space="preserve"> - Lakástámogatás</t>
  </si>
  <si>
    <t xml:space="preserve"> - Lakásépítés</t>
  </si>
  <si>
    <t xml:space="preserve"> - EU-s forásból finanszírozott támogatással megvalósuló programok, projektek kiadásai</t>
  </si>
  <si>
    <t xml:space="preserve"> - EU-s forásból finanszírozott támogatással megvalósuló programok, projektek önkormányzati hozzájárulásának kiadásaikiadásai</t>
  </si>
  <si>
    <t>III. Kölcsön nyújtása</t>
  </si>
  <si>
    <t>V. Finanszírozási kiadások (6.1+6.2.)</t>
  </si>
  <si>
    <t>Működési célú finanszírozási kiadások (6.1.1.+…+6.1.8.)</t>
  </si>
  <si>
    <t>Felhalmozási célú finanszírozási kiadások (6.2.1.+…+.6.2.8.)</t>
  </si>
  <si>
    <t>Pénzügyi lízing tőkerész törlesztés kiadásai</t>
  </si>
  <si>
    <r>
      <t xml:space="preserve">IV. Átvett pénzeszközök államháztartáson belülről </t>
    </r>
    <r>
      <rPr>
        <sz val="8"/>
        <rFont val="Times New Roman CE"/>
        <family val="0"/>
      </rPr>
      <t>(6.1+6.2)</t>
    </r>
  </si>
  <si>
    <r>
      <t xml:space="preserve">VI. Átvett pénzeszközök államháztartáson kívülről </t>
    </r>
    <r>
      <rPr>
        <sz val="8"/>
        <rFont val="Times New Roman CE"/>
        <family val="0"/>
      </rPr>
      <t>(8.1+8.2.)</t>
    </r>
  </si>
  <si>
    <t>- LEADER közösség támogatása</t>
  </si>
  <si>
    <t>- Köztestületi Tűzoltóság támogatása (működési célú)</t>
  </si>
  <si>
    <t>- Polgárőrség (műk. célú)</t>
  </si>
  <si>
    <t>- Helyi tömegközlekedés támogatása (működési célú)</t>
  </si>
  <si>
    <t>Város és községgazdálkodás</t>
  </si>
  <si>
    <t>Strandfürdő Kft. témogatása (működési célú)</t>
  </si>
  <si>
    <t>- TISZK támogatás (működési célú)</t>
  </si>
  <si>
    <t>- Alapítványi iskola, óvoda támogatás (működési célú)</t>
  </si>
  <si>
    <t>- Többcélú Kistérségi Társulás orvosi ügyelet ellátásáért (működési célú)</t>
  </si>
  <si>
    <t>Segélyek, támogatások (műk. célú)</t>
  </si>
  <si>
    <t>- Időskorúak járadéka</t>
  </si>
  <si>
    <t>- Kereső tevékenység mellett rendszeres szoc.segély</t>
  </si>
  <si>
    <t xml:space="preserve">- Rendszeres szociális segély </t>
  </si>
  <si>
    <t>- Rendszeres szociális segély egyéb jogcímen</t>
  </si>
  <si>
    <t>- Bérpótló juttatás</t>
  </si>
  <si>
    <t>- Ápolási díj-normatív</t>
  </si>
  <si>
    <t>- Ápolási díj-méltányossági</t>
  </si>
  <si>
    <t>- Gyermekvédelmi támogatás</t>
  </si>
  <si>
    <t>- Óvodáztatási támogatás</t>
  </si>
  <si>
    <t>- Átmeneti segély felnőtteknek</t>
  </si>
  <si>
    <t>- Közlekedési támogatás</t>
  </si>
  <si>
    <t>- Köztemetés</t>
  </si>
  <si>
    <t>- Közgyógyellátás</t>
  </si>
  <si>
    <t>- Lakásfenntartási támogatás - normatív</t>
  </si>
  <si>
    <t>- Lakásfenntartási támogatás - méltányossági</t>
  </si>
  <si>
    <t>Önkormányzati vagyonnal való gazdálkodás</t>
  </si>
  <si>
    <t>Strandfürdő Kft. támogatása (pótbefizetés - működési célú)</t>
  </si>
  <si>
    <t>- Királyéri Vízgazdálkodási Társulás támogatása (működési célú)</t>
  </si>
  <si>
    <t>- Szennyvízcsatorna érdekeltségi hozzájárulások (felhalmozási célú)</t>
  </si>
  <si>
    <t>Települési hulladék vegyes (ömlesztett) begyűjtése, szállítása, átrakása (műk.célú)</t>
  </si>
  <si>
    <t>2013.évi teljesítés</t>
  </si>
  <si>
    <t>2013. éves teljesítése</t>
  </si>
  <si>
    <t>Az önkormányzat szakfeladatainak bevételei és kiadásai 2013. évben</t>
  </si>
  <si>
    <t>A polgármesteri hivatal szakfeladatainak bevételei és kiadásai 2013.évben</t>
  </si>
  <si>
    <t>Az önkormányzat 2013. évi költségvetése felhalmozási, felújítási</t>
  </si>
  <si>
    <t>A Tiszavasvári Város Önkormányzat tulajdonában álló gazdálkodó szervezetek működéséből származó 
kötelezettségek és részesedések alakulása a 2013. évben</t>
  </si>
  <si>
    <t>Adósság állomány alakulása lejárat, eszközök, bel- és külföldi hitelezők szerinti bontásban 
2013. december 31-én (hitel nélkül)</t>
  </si>
  <si>
    <t>- SZ-SZ-B Megyei Szilárd Hulladékgazd.Társ.támogatása</t>
  </si>
  <si>
    <t>- Nyíregyháza és Térsége Hulladéklerakó Társaság támogatása</t>
  </si>
  <si>
    <t>Máshová nem sorolt kulturális tevékenység (működési célú)</t>
  </si>
  <si>
    <t>- Városi Televízió támogatása-működési célú</t>
  </si>
  <si>
    <t>- Helyi rádió támogatása-működési célú</t>
  </si>
  <si>
    <t xml:space="preserve">- Amatőr művészeti csoportok és civil szervezetek támogatása </t>
  </si>
  <si>
    <t>Versenysport-tevékenység támogatása</t>
  </si>
  <si>
    <t xml:space="preserve">- Tiszavasvári SE támogatása-szakosztályok </t>
  </si>
  <si>
    <t>Diáksport egyesület támogatás</t>
  </si>
  <si>
    <t>Mindösszesen:</t>
  </si>
  <si>
    <t>Betét visszavonásából származó bevétel</t>
  </si>
  <si>
    <t>Pénzmaradvány átvétel helyi önkormányzatoktól, költségvetési szerveiktől</t>
  </si>
  <si>
    <t>Kiadási jogcímek</t>
  </si>
  <si>
    <t>Munkaadókat terhelő járulékok és szociális hozzájárulási adó</t>
  </si>
  <si>
    <t>Ellátottak pénzbeli juttatásai</t>
  </si>
  <si>
    <t>Egyéb működési célú kiadások</t>
  </si>
  <si>
    <t xml:space="preserve"> - az 1.5-ből: - Lakosságnak juttatott támogatások</t>
  </si>
  <si>
    <t xml:space="preserve">   - Szociális, rászorultság jellegű ellátások</t>
  </si>
  <si>
    <t xml:space="preserve">   - Működési célú pénzeszköz átadás államháztartáson kívülre</t>
  </si>
  <si>
    <t xml:space="preserve">   - Garancia és kezességvállalásból származó kifizetés</t>
  </si>
  <si>
    <t xml:space="preserve">   - Kamatkiadások</t>
  </si>
  <si>
    <t xml:space="preserve">   - Pénzforgalom nélküli kiadások</t>
  </si>
  <si>
    <t>Egyéb felhalmozási célú kiadások</t>
  </si>
  <si>
    <t>2.8.</t>
  </si>
  <si>
    <t>2.9.</t>
  </si>
  <si>
    <t>ÉAOP-4.1.1/A-11-2012-0006 Férőhelybővítés és komplex fejlesztés a Tiszavasvári Fülemüle óvodában a minőségi nevelés érdekében</t>
  </si>
  <si>
    <t>* Amennyiben több projekt megvalósítása történik egy időben akkor azokat külön-külön, projektenként be kell mutatni!</t>
  </si>
  <si>
    <t>ÉAOP-5.1.2/D2-11-2011-0035 Tiszavasvári Város belterületi vízrendezése</t>
  </si>
  <si>
    <t>Intézményfenntartási támogatás</t>
  </si>
  <si>
    <t>Lakó- és nem lakóépület építése</t>
  </si>
  <si>
    <t>Lakóingatlan bérbeadása és üzemeltetése</t>
  </si>
  <si>
    <t>Egyéb máshová nem sorolt építés</t>
  </si>
  <si>
    <t>Szennvíz gyűjtése és tisztítása</t>
  </si>
  <si>
    <t>E g y é b felh.  k i a d á s o k</t>
  </si>
  <si>
    <t>Város- és községgazdálkodási m. n. s. szolg.</t>
  </si>
  <si>
    <t>Intézményfenntartási támogatás ( Városi Kincstár)</t>
  </si>
  <si>
    <t>14. melléklet</t>
  </si>
  <si>
    <t>18. melléklet</t>
  </si>
  <si>
    <t>Múzeum TIOP 1.2.2. pályázat</t>
  </si>
  <si>
    <t>Múzeum TÁMOP 3.2.8. pályázat</t>
  </si>
  <si>
    <t>Múzeum TÁMOP 3.2.3. pályázat</t>
  </si>
  <si>
    <t>Múzeum TÁMOP 3.2.4. pályázat</t>
  </si>
  <si>
    <t>Múzeum TÁMOP 3.2.12. pályázat</t>
  </si>
  <si>
    <t>Aktív korúak ellátása</t>
  </si>
  <si>
    <t>Terület általános végrehajtó igazgatási tevékenység</t>
  </si>
  <si>
    <t xml:space="preserve">Önkormányzat (saját) </t>
  </si>
  <si>
    <t>Teljesítés (könyvelt adatok alapján)</t>
  </si>
  <si>
    <t>2013.12.31-ig
teljesítés</t>
  </si>
  <si>
    <t xml:space="preserve">2. melléklet a 11/2014.(V.06.) önkormányzati rendelethez     </t>
  </si>
  <si>
    <t xml:space="preserve">3. melléklet a 11/2014.(V. 6.) önkormányzati rendelethez     </t>
  </si>
  <si>
    <t>11/2014.(V. 6.)önkormányzati rendelet 4. számú melléklete</t>
  </si>
  <si>
    <t>11/2014.(V. 6.)önkormányzati rendelet 5. számú melléklete</t>
  </si>
</sst>
</file>

<file path=xl/styles.xml><?xml version="1.0" encoding="utf-8"?>
<styleSheet xmlns="http://schemas.openxmlformats.org/spreadsheetml/2006/main">
  <numFmts count="7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  <numFmt numFmtId="165" formatCode="0.0%"/>
    <numFmt numFmtId="166" formatCode="_-* #,##0.00\ _F_t_-;\-* #,##0.00\ _F_t_-;_-* \-??\ _F_t_-;_-@_-"/>
    <numFmt numFmtId="167" formatCode="_-* #,##0\ _F_t_-;\-* #,##0\ _F_t_-;_-* \-??\ _F_t_-;_-@_-"/>
    <numFmt numFmtId="168" formatCode="mmm\ d/"/>
    <numFmt numFmtId="169" formatCode="#,##0.0"/>
    <numFmt numFmtId="170" formatCode="#,###"/>
    <numFmt numFmtId="171" formatCode="_-* #,##0.0\ _F_t_-;\-* #,##0.0\ _F_t_-;_-* &quot;-&quot;??\ _F_t_-;_-@_-"/>
    <numFmt numFmtId="172" formatCode="#,##0&quot;eFt&quot;"/>
    <numFmt numFmtId="173" formatCode="#,##0&quot; eFt&quot;"/>
    <numFmt numFmtId="174" formatCode="0.0"/>
    <numFmt numFmtId="175" formatCode="_-* #,##0.000\ _F_t_-;\-* #,##0.000\ _F_t_-;_-* &quot;-&quot;??\ _F_t_-;_-@_-"/>
    <numFmt numFmtId="176" formatCode="_-* #,##0.0000\ _F_t_-;\-* #,##0.0000\ _F_t_-;_-* &quot;-&quot;??\ _F_t_-;_-@_-"/>
    <numFmt numFmtId="177" formatCode="_-* #,##0.0\ _F_t_-;\-* #,##0.0\ _F_t_-;_-* &quot;-&quot;?\ _F_t_-;_-@_-"/>
    <numFmt numFmtId="178" formatCode="&quot;H-&quot;0000"/>
    <numFmt numFmtId="179" formatCode="0.000"/>
    <numFmt numFmtId="180" formatCode="#,##0_ ;\-#,##0\ "/>
    <numFmt numFmtId="181" formatCode="#,##0&quot;Ft&quot;;\-#,##0&quot;Ft&quot;"/>
    <numFmt numFmtId="182" formatCode="#,##0&quot;Ft&quot;;[Red]\-#,##0&quot;Ft&quot;"/>
    <numFmt numFmtId="183" formatCode="#,##0.00&quot;Ft&quot;;\-#,##0.00&quot;Ft&quot;"/>
    <numFmt numFmtId="184" formatCode="#,##0.00&quot;Ft&quot;;[Red]\-#,##0.00&quot;Ft&quot;"/>
    <numFmt numFmtId="185" formatCode="_-* #,##0&quot;Ft&quot;_-;\-* #,##0&quot;Ft&quot;_-;_-* &quot;-&quot;&quot;Ft&quot;_-;_-@_-"/>
    <numFmt numFmtId="186" formatCode="_-* #,##0_F_t_-;\-* #,##0_F_t_-;_-* &quot;-&quot;_F_t_-;_-@_-"/>
    <numFmt numFmtId="187" formatCode="_-* #,##0.00&quot;Ft&quot;_-;\-* #,##0.00&quot;Ft&quot;_-;_-* &quot;-&quot;??&quot;Ft&quot;_-;_-@_-"/>
    <numFmt numFmtId="188" formatCode="_-* #,##0.00_F_t_-;\-* #,##0.00_F_t_-;_-* &quot;-&quot;??_F_t_-;_-@_-"/>
    <numFmt numFmtId="189" formatCode="#,##0;\-#,##0"/>
    <numFmt numFmtId="190" formatCode="#,##0;[Red]\-#,##0"/>
    <numFmt numFmtId="191" formatCode="#,##0.00;\-#,##0.00"/>
    <numFmt numFmtId="192" formatCode="#,##0.00;[Red]\-#,##0.00"/>
    <numFmt numFmtId="193" formatCode="0__"/>
    <numFmt numFmtId="194" formatCode="mmm/\ d\."/>
    <numFmt numFmtId="195" formatCode="0;[Red]0"/>
    <numFmt numFmtId="196" formatCode="#&quot;+ &quot;??/??"/>
    <numFmt numFmtId="197" formatCode="&quot;Igen&quot;;&quot;Igen&quot;;&quot;Nem&quot;"/>
    <numFmt numFmtId="198" formatCode="&quot;Igaz&quot;;&quot;Igaz&quot;;&quot;Hamis&quot;"/>
    <numFmt numFmtId="199" formatCode="&quot;Be&quot;;&quot;Be&quot;;&quot;Ki&quot;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#,##0&quot; Ft&quot;;\-#,##0&quot; Ft&quot;"/>
    <numFmt numFmtId="209" formatCode="#,##0&quot; Ft&quot;;[Red]\-#,##0&quot; Ft&quot;"/>
    <numFmt numFmtId="210" formatCode="#,##0.00&quot; Ft&quot;;\-#,##0.00&quot; Ft&quot;"/>
    <numFmt numFmtId="211" formatCode="#,##0.00&quot; Ft&quot;;[Red]\-#,##0.00&quot; Ft&quot;"/>
    <numFmt numFmtId="212" formatCode="0_ ;[Red]\-0\ "/>
    <numFmt numFmtId="213" formatCode="[$-40E]yyyy\.\ mmmm\ d\."/>
    <numFmt numFmtId="214" formatCode="#,##0\f\ő"/>
    <numFmt numFmtId="215" formatCode="#,##0,\f\ő"/>
    <numFmt numFmtId="216" formatCode="#,##0.0,\f\ő"/>
    <numFmt numFmtId="217" formatCode="#,##0.0\f\ő"/>
    <numFmt numFmtId="218" formatCode="mmm/yyyy"/>
    <numFmt numFmtId="219" formatCode="#,##0.00\f\ő"/>
    <numFmt numFmtId="220" formatCode="#,##0.00\ _F_t"/>
    <numFmt numFmtId="221" formatCode="#"/>
    <numFmt numFmtId="222" formatCode="00"/>
    <numFmt numFmtId="223" formatCode="#,###\ _F_t;\-#,###\ _F_t"/>
    <numFmt numFmtId="224" formatCode="#,###__;\-\ #,###__"/>
    <numFmt numFmtId="225" formatCode="#,###__"/>
    <numFmt numFmtId="226" formatCode="#,###__;\-#,###__"/>
    <numFmt numFmtId="227" formatCode="#,##0\ &quot;Ft&quot;"/>
  </numFmts>
  <fonts count="9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Times New Roman CE"/>
      <family val="1"/>
    </font>
    <font>
      <b/>
      <sz val="10"/>
      <name val="Times New Roman CE"/>
      <family val="0"/>
    </font>
    <font>
      <i/>
      <sz val="10"/>
      <name val="Times New Roman CE"/>
      <family val="0"/>
    </font>
    <font>
      <b/>
      <i/>
      <sz val="14"/>
      <name val="Times New Roman CE"/>
      <family val="1"/>
    </font>
    <font>
      <sz val="8"/>
      <name val="Times New Roman CE"/>
      <family val="1"/>
    </font>
    <font>
      <b/>
      <sz val="8"/>
      <name val="Times New Roman CE"/>
      <family val="1"/>
    </font>
    <font>
      <i/>
      <sz val="8"/>
      <name val="Times New Roman CE"/>
      <family val="1"/>
    </font>
    <font>
      <sz val="8"/>
      <name val="MS Sans Serif"/>
      <family val="0"/>
    </font>
    <font>
      <b/>
      <i/>
      <sz val="8"/>
      <name val="Times New Roman CE"/>
      <family val="1"/>
    </font>
    <font>
      <sz val="10"/>
      <name val="Arial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0"/>
      <name val="Arial CE"/>
      <family val="0"/>
    </font>
    <font>
      <b/>
      <u val="single"/>
      <sz val="10"/>
      <name val="Times New Roman CE"/>
      <family val="1"/>
    </font>
    <font>
      <sz val="9"/>
      <name val="Times New Roman CE"/>
      <family val="1"/>
    </font>
    <font>
      <b/>
      <sz val="9"/>
      <name val="Times New Roman CE"/>
      <family val="1"/>
    </font>
    <font>
      <sz val="11"/>
      <name val="Times New Roman CE"/>
      <family val="1"/>
    </font>
    <font>
      <i/>
      <sz val="11"/>
      <name val="Times New Roman CE"/>
      <family val="1"/>
    </font>
    <font>
      <b/>
      <sz val="11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b/>
      <i/>
      <sz val="16"/>
      <name val="Times New Roman CE"/>
      <family val="1"/>
    </font>
    <font>
      <i/>
      <sz val="12"/>
      <name val="Times New Roman CE"/>
      <family val="1"/>
    </font>
    <font>
      <b/>
      <sz val="16"/>
      <name val="Times New Roman CE"/>
      <family val="1"/>
    </font>
    <font>
      <b/>
      <sz val="14"/>
      <name val="Arial CE"/>
      <family val="2"/>
    </font>
    <font>
      <i/>
      <sz val="10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b/>
      <i/>
      <sz val="14"/>
      <name val="Arial CE"/>
      <family val="0"/>
    </font>
    <font>
      <b/>
      <i/>
      <sz val="10"/>
      <name val="Times New Roman CE"/>
      <family val="0"/>
    </font>
    <font>
      <sz val="10"/>
      <name val="Times New Roman"/>
      <family val="1"/>
    </font>
    <font>
      <b/>
      <i/>
      <sz val="13"/>
      <name val="Times New Roman CE"/>
      <family val="1"/>
    </font>
    <font>
      <i/>
      <sz val="9"/>
      <name val="Times New Roman CE"/>
      <family val="0"/>
    </font>
    <font>
      <sz val="9"/>
      <color indexed="10"/>
      <name val="Times New Roman CE"/>
      <family val="1"/>
    </font>
    <font>
      <b/>
      <i/>
      <sz val="9"/>
      <name val="Times New Roman CE"/>
      <family val="1"/>
    </font>
    <font>
      <i/>
      <sz val="9"/>
      <color indexed="48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10"/>
      <name val="Times New Roman CE"/>
      <family val="0"/>
    </font>
    <font>
      <b/>
      <sz val="12"/>
      <color indexed="10"/>
      <name val="Times New Roman CE"/>
      <family val="0"/>
    </font>
    <font>
      <b/>
      <sz val="6"/>
      <name val="Times New Roman CE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i/>
      <sz val="10"/>
      <name val="Arial"/>
      <family val="2"/>
    </font>
    <font>
      <sz val="8"/>
      <color indexed="10"/>
      <name val="Times New Roman CE"/>
      <family val="0"/>
    </font>
    <font>
      <sz val="12"/>
      <color indexed="10"/>
      <name val="Times New Roman CE"/>
      <family val="0"/>
    </font>
    <font>
      <b/>
      <sz val="10"/>
      <name val="Times New Roman"/>
      <family val="1"/>
    </font>
    <font>
      <sz val="10"/>
      <color indexed="10"/>
      <name val="MS Sans Serif"/>
      <family val="0"/>
    </font>
    <font>
      <i/>
      <sz val="9"/>
      <color indexed="10"/>
      <name val="Times New Roman CE"/>
      <family val="1"/>
    </font>
    <font>
      <b/>
      <i/>
      <sz val="9"/>
      <color indexed="10"/>
      <name val="Times New Roman CE"/>
      <family val="1"/>
    </font>
    <font>
      <b/>
      <u val="single"/>
      <sz val="10"/>
      <name val="MS Sans Serif"/>
      <family val="0"/>
    </font>
    <font>
      <sz val="10"/>
      <color indexed="56"/>
      <name val="Times New Roman CE"/>
      <family val="1"/>
    </font>
    <font>
      <b/>
      <sz val="8"/>
      <name val="Times New Roman"/>
      <family val="1"/>
    </font>
    <font>
      <b/>
      <sz val="8.5"/>
      <name val="Times New Roman"/>
      <family val="1"/>
    </font>
    <font>
      <b/>
      <sz val="10"/>
      <name val="Arial CE"/>
      <family val="0"/>
    </font>
    <font>
      <sz val="11"/>
      <name val="Arial CE"/>
      <family val="0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0"/>
      <name val="Times New Roman"/>
      <family val="1"/>
    </font>
    <font>
      <i/>
      <sz val="10"/>
      <name val="Times New Roman"/>
      <family val="1"/>
    </font>
    <font>
      <b/>
      <i/>
      <sz val="14"/>
      <color indexed="10"/>
      <name val="Times New Roman CE"/>
      <family val="1"/>
    </font>
    <font>
      <b/>
      <i/>
      <sz val="16"/>
      <color indexed="10"/>
      <name val="Times New Roman CE"/>
      <family val="0"/>
    </font>
    <font>
      <b/>
      <i/>
      <sz val="8"/>
      <color indexed="10"/>
      <name val="Times New Roman CE"/>
      <family val="1"/>
    </font>
    <font>
      <sz val="10"/>
      <color indexed="10"/>
      <name val="Times New Roman CE"/>
      <family val="1"/>
    </font>
    <font>
      <b/>
      <sz val="8"/>
      <color indexed="10"/>
      <name val="Times New Roman CE"/>
      <family val="1"/>
    </font>
    <font>
      <i/>
      <sz val="11"/>
      <color indexed="10"/>
      <name val="Times New Roman CE"/>
      <family val="1"/>
    </font>
    <font>
      <b/>
      <i/>
      <sz val="4"/>
      <color indexed="10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i/>
      <sz val="7"/>
      <color indexed="10"/>
      <name val="MS Sans Serif"/>
      <family val="2"/>
    </font>
  </fonts>
  <fills count="2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lightHorizontal"/>
    </fill>
    <fill>
      <patternFill patternType="solid">
        <fgColor indexed="65"/>
        <bgColor indexed="64"/>
      </patternFill>
    </fill>
    <fill>
      <patternFill patternType="gray125">
        <bgColor indexed="47"/>
      </patternFill>
    </fill>
  </fills>
  <borders count="19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 style="thin">
        <color indexed="49"/>
      </top>
      <bottom style="double">
        <color indexed="49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 style="medium"/>
      <right style="thin"/>
      <top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/>
    </border>
    <border>
      <left style="medium"/>
      <right style="medium"/>
      <top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 style="medium"/>
      <right style="medium"/>
      <top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medium"/>
      <right style="thin">
        <color indexed="8"/>
      </right>
      <top/>
      <bottom style="thin">
        <color indexed="8"/>
      </bottom>
    </border>
    <border>
      <left style="medium"/>
      <right style="thin">
        <color indexed="8"/>
      </right>
      <top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medium">
        <color indexed="8"/>
      </right>
      <top/>
      <bottom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 style="medium"/>
      <top/>
      <bottom style="medium"/>
    </border>
    <border>
      <left style="thin"/>
      <right/>
      <top style="medium"/>
      <bottom style="medium"/>
    </border>
    <border>
      <left style="thin"/>
      <right/>
      <top style="thin"/>
      <bottom style="medium"/>
    </border>
    <border>
      <left style="medium">
        <color indexed="8"/>
      </left>
      <right/>
      <top/>
      <bottom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/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thin"/>
      <top/>
      <bottom/>
    </border>
    <border>
      <left/>
      <right/>
      <top style="medium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/>
      <right/>
      <top style="medium"/>
      <bottom style="medium"/>
    </border>
    <border>
      <left/>
      <right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/>
    </border>
    <border>
      <left/>
      <right style="thin"/>
      <top style="medium"/>
      <bottom style="medium"/>
    </border>
    <border>
      <left/>
      <right style="medium"/>
      <top style="medium"/>
      <bottom/>
    </border>
    <border>
      <left style="thin"/>
      <right style="thin"/>
      <top style="medium"/>
      <bottom/>
    </border>
    <border>
      <left/>
      <right/>
      <top/>
      <bottom style="medium">
        <color indexed="8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2" borderId="0" applyNumberFormat="0" applyBorder="0" applyAlignment="0" applyProtection="0"/>
    <xf numFmtId="0" fontId="40" fillId="5" borderId="0" applyNumberFormat="0" applyBorder="0" applyAlignment="0" applyProtection="0"/>
    <xf numFmtId="0" fontId="40" fillId="4" borderId="0" applyNumberFormat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2" borderId="0" applyNumberFormat="0" applyBorder="0" applyAlignment="0" applyProtection="0"/>
    <xf numFmtId="0" fontId="40" fillId="5" borderId="0" applyNumberFormat="0" applyBorder="0" applyAlignment="0" applyProtection="0"/>
    <xf numFmtId="0" fontId="40" fillId="4" borderId="0" applyNumberFormat="0" applyBorder="0" applyAlignment="0" applyProtection="0"/>
    <xf numFmtId="0" fontId="40" fillId="6" borderId="0" applyNumberFormat="0" applyBorder="0" applyAlignment="0" applyProtection="0"/>
    <xf numFmtId="0" fontId="40" fillId="3" borderId="0" applyNumberFormat="0" applyBorder="0" applyAlignment="0" applyProtection="0"/>
    <xf numFmtId="0" fontId="40" fillId="7" borderId="0" applyNumberFormat="0" applyBorder="0" applyAlignment="0" applyProtection="0"/>
    <xf numFmtId="0" fontId="40" fillId="6" borderId="0" applyNumberFormat="0" applyBorder="0" applyAlignment="0" applyProtection="0"/>
    <xf numFmtId="0" fontId="40" fillId="8" borderId="0" applyNumberFormat="0" applyBorder="0" applyAlignment="0" applyProtection="0"/>
    <xf numFmtId="0" fontId="40" fillId="7" borderId="0" applyNumberFormat="0" applyBorder="0" applyAlignment="0" applyProtection="0"/>
    <xf numFmtId="0" fontId="40" fillId="6" borderId="0" applyNumberFormat="0" applyBorder="0" applyAlignment="0" applyProtection="0"/>
    <xf numFmtId="0" fontId="40" fillId="3" borderId="0" applyNumberFormat="0" applyBorder="0" applyAlignment="0" applyProtection="0"/>
    <xf numFmtId="0" fontId="40" fillId="7" borderId="0" applyNumberFormat="0" applyBorder="0" applyAlignment="0" applyProtection="0"/>
    <xf numFmtId="0" fontId="40" fillId="6" borderId="0" applyNumberFormat="0" applyBorder="0" applyAlignment="0" applyProtection="0"/>
    <xf numFmtId="0" fontId="40" fillId="8" borderId="0" applyNumberFormat="0" applyBorder="0" applyAlignment="0" applyProtection="0"/>
    <xf numFmtId="0" fontId="40" fillId="7" borderId="0" applyNumberFormat="0" applyBorder="0" applyAlignment="0" applyProtection="0"/>
    <xf numFmtId="0" fontId="41" fillId="9" borderId="0" applyNumberFormat="0" applyBorder="0" applyAlignment="0" applyProtection="0"/>
    <xf numFmtId="0" fontId="41" fillId="3" borderId="0" applyNumberFormat="0" applyBorder="0" applyAlignment="0" applyProtection="0"/>
    <xf numFmtId="0" fontId="41" fillId="7" borderId="0" applyNumberFormat="0" applyBorder="0" applyAlignment="0" applyProtection="0"/>
    <xf numFmtId="0" fontId="41" fillId="6" borderId="0" applyNumberFormat="0" applyBorder="0" applyAlignment="0" applyProtection="0"/>
    <xf numFmtId="0" fontId="41" fillId="9" borderId="0" applyNumberFormat="0" applyBorder="0" applyAlignment="0" applyProtection="0"/>
    <xf numFmtId="0" fontId="41" fillId="3" borderId="0" applyNumberFormat="0" applyBorder="0" applyAlignment="0" applyProtection="0"/>
    <xf numFmtId="0" fontId="41" fillId="9" borderId="0" applyNumberFormat="0" applyBorder="0" applyAlignment="0" applyProtection="0"/>
    <xf numFmtId="0" fontId="41" fillId="3" borderId="0" applyNumberFormat="0" applyBorder="0" applyAlignment="0" applyProtection="0"/>
    <xf numFmtId="0" fontId="41" fillId="7" borderId="0" applyNumberFormat="0" applyBorder="0" applyAlignment="0" applyProtection="0"/>
    <xf numFmtId="0" fontId="41" fillId="6" borderId="0" applyNumberFormat="0" applyBorder="0" applyAlignment="0" applyProtection="0"/>
    <xf numFmtId="0" fontId="41" fillId="9" borderId="0" applyNumberFormat="0" applyBorder="0" applyAlignment="0" applyProtection="0"/>
    <xf numFmtId="0" fontId="41" fillId="3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54" fillId="15" borderId="0" applyNumberFormat="0" applyBorder="0" applyAlignment="0" applyProtection="0"/>
    <xf numFmtId="0" fontId="42" fillId="7" borderId="1" applyNumberFormat="0" applyAlignment="0" applyProtection="0"/>
    <xf numFmtId="0" fontId="56" fillId="16" borderId="1" applyNumberFormat="0" applyAlignment="0" applyProtection="0"/>
    <xf numFmtId="0" fontId="47" fillId="11" borderId="2" applyNumberFormat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11" borderId="2" applyNumberFormat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0" fontId="48" fillId="0" borderId="0" applyNumberFormat="0" applyFill="0" applyBorder="0" applyAlignment="0" applyProtection="0"/>
    <xf numFmtId="0" fontId="50" fillId="17" borderId="0" applyNumberFormat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13" fillId="0" borderId="0">
      <alignment/>
      <protection/>
    </xf>
    <xf numFmtId="0" fontId="14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42" fillId="7" borderId="1" applyNumberFormat="0" applyAlignment="0" applyProtection="0"/>
    <xf numFmtId="0" fontId="4" fillId="4" borderId="10" applyNumberFormat="0" applyFont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9" borderId="0" applyNumberFormat="0" applyBorder="0" applyAlignment="0" applyProtection="0"/>
    <xf numFmtId="0" fontId="41" fillId="20" borderId="0" applyNumberFormat="0" applyBorder="0" applyAlignment="0" applyProtection="0"/>
    <xf numFmtId="0" fontId="50" fillId="17" borderId="0" applyNumberFormat="0" applyBorder="0" applyAlignment="0" applyProtection="0"/>
    <xf numFmtId="0" fontId="51" fillId="16" borderId="11" applyNumberFormat="0" applyAlignment="0" applyProtection="0"/>
    <xf numFmtId="0" fontId="49" fillId="0" borderId="12" applyNumberFormat="0" applyFill="0" applyAlignment="0" applyProtection="0"/>
    <xf numFmtId="0" fontId="5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5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6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4" borderId="10" applyNumberFormat="0" applyFont="0" applyAlignment="0" applyProtection="0"/>
    <xf numFmtId="0" fontId="51" fillId="16" borderId="11" applyNumberFormat="0" applyAlignment="0" applyProtection="0"/>
    <xf numFmtId="0" fontId="53" fillId="0" borderId="1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15" borderId="0" applyNumberFormat="0" applyBorder="0" applyAlignment="0" applyProtection="0"/>
    <xf numFmtId="0" fontId="55" fillId="7" borderId="0" applyNumberFormat="0" applyBorder="0" applyAlignment="0" applyProtection="0"/>
    <xf numFmtId="0" fontId="56" fillId="16" borderId="1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14" applyNumberFormat="0" applyFill="0" applyAlignment="0" applyProtection="0"/>
    <xf numFmtId="0" fontId="48" fillId="0" borderId="0" applyNumberFormat="0" applyFill="0" applyBorder="0" applyAlignment="0" applyProtection="0"/>
  </cellStyleXfs>
  <cellXfs count="136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6" fillId="0" borderId="0" xfId="0" applyFont="1" applyAlignment="1">
      <alignment horizontal="centerContinuous"/>
    </xf>
    <xf numFmtId="164" fontId="6" fillId="0" borderId="0" xfId="68" applyNumberFormat="1" applyFont="1" applyAlignment="1">
      <alignment horizontal="centerContinuous"/>
    </xf>
    <xf numFmtId="0" fontId="8" fillId="0" borderId="0" xfId="0" applyFont="1" applyAlignment="1">
      <alignment/>
    </xf>
    <xf numFmtId="0" fontId="10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10" fillId="0" borderId="0" xfId="0" applyFont="1" applyAlignment="1">
      <alignment horizontal="right"/>
    </xf>
    <xf numFmtId="0" fontId="11" fillId="0" borderId="0" xfId="0" applyFont="1" applyAlignment="1">
      <alignment/>
    </xf>
    <xf numFmtId="0" fontId="0" fillId="0" borderId="0" xfId="0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Continuous"/>
    </xf>
    <xf numFmtId="164" fontId="6" fillId="0" borderId="0" xfId="68" applyNumberFormat="1" applyFont="1" applyAlignment="1">
      <alignment horizontal="centerContinuous"/>
    </xf>
    <xf numFmtId="0" fontId="2" fillId="0" borderId="0" xfId="0" applyFont="1" applyAlignment="1">
      <alignment/>
    </xf>
    <xf numFmtId="0" fontId="4" fillId="0" borderId="0" xfId="96" applyFont="1">
      <alignment/>
      <protection/>
    </xf>
    <xf numFmtId="167" fontId="4" fillId="0" borderId="0" xfId="71" applyNumberFormat="1" applyFont="1" applyFill="1" applyBorder="1" applyAlignment="1" applyProtection="1">
      <alignment/>
      <protection/>
    </xf>
    <xf numFmtId="0" fontId="0" fillId="0" borderId="0" xfId="96">
      <alignment/>
      <protection/>
    </xf>
    <xf numFmtId="167" fontId="6" fillId="0" borderId="0" xfId="71" applyNumberFormat="1" applyFont="1" applyFill="1" applyBorder="1" applyAlignment="1" applyProtection="1">
      <alignment horizontal="center"/>
      <protection/>
    </xf>
    <xf numFmtId="167" fontId="0" fillId="0" borderId="0" xfId="71" applyNumberFormat="1" applyFont="1" applyFill="1" applyBorder="1" applyAlignment="1" applyProtection="1">
      <alignment/>
      <protection/>
    </xf>
    <xf numFmtId="0" fontId="4" fillId="0" borderId="0" xfId="96" applyFont="1" applyAlignment="1">
      <alignment vertical="center"/>
      <protection/>
    </xf>
    <xf numFmtId="0" fontId="0" fillId="0" borderId="0" xfId="96" applyAlignment="1">
      <alignment vertical="center"/>
      <protection/>
    </xf>
    <xf numFmtId="0" fontId="6" fillId="0" borderId="0" xfId="96" applyFont="1" applyAlignment="1">
      <alignment horizontal="center"/>
      <protection/>
    </xf>
    <xf numFmtId="0" fontId="4" fillId="0" borderId="0" xfId="96" applyFont="1" applyAlignment="1">
      <alignment horizontal="center"/>
      <protection/>
    </xf>
    <xf numFmtId="0" fontId="6" fillId="0" borderId="0" xfId="96" applyFont="1" applyAlignment="1">
      <alignment horizontal="right"/>
      <protection/>
    </xf>
    <xf numFmtId="0" fontId="20" fillId="0" borderId="0" xfId="96" applyFont="1">
      <alignment/>
      <protection/>
    </xf>
    <xf numFmtId="0" fontId="21" fillId="0" borderId="0" xfId="96" applyFont="1" applyAlignment="1">
      <alignment horizontal="right"/>
      <protection/>
    </xf>
    <xf numFmtId="0" fontId="20" fillId="0" borderId="15" xfId="96" applyFont="1" applyBorder="1">
      <alignment/>
      <protection/>
    </xf>
    <xf numFmtId="0" fontId="22" fillId="0" borderId="16" xfId="96" applyFont="1" applyBorder="1">
      <alignment/>
      <protection/>
    </xf>
    <xf numFmtId="0" fontId="22" fillId="0" borderId="17" xfId="96" applyFont="1" applyBorder="1" applyAlignment="1">
      <alignment horizontal="center"/>
      <protection/>
    </xf>
    <xf numFmtId="0" fontId="22" fillId="0" borderId="18" xfId="96" applyFont="1" applyBorder="1" applyAlignment="1">
      <alignment horizontal="center"/>
      <protection/>
    </xf>
    <xf numFmtId="0" fontId="22" fillId="0" borderId="19" xfId="96" applyFont="1" applyBorder="1" applyAlignment="1">
      <alignment horizontal="center"/>
      <protection/>
    </xf>
    <xf numFmtId="0" fontId="20" fillId="0" borderId="20" xfId="96" applyFont="1" applyBorder="1">
      <alignment/>
      <protection/>
    </xf>
    <xf numFmtId="0" fontId="20" fillId="0" borderId="21" xfId="96" applyFont="1" applyBorder="1">
      <alignment/>
      <protection/>
    </xf>
    <xf numFmtId="3" fontId="23" fillId="0" borderId="22" xfId="96" applyNumberFormat="1" applyFont="1" applyBorder="1">
      <alignment/>
      <protection/>
    </xf>
    <xf numFmtId="3" fontId="23" fillId="0" borderId="23" xfId="96" applyNumberFormat="1" applyFont="1" applyBorder="1">
      <alignment/>
      <protection/>
    </xf>
    <xf numFmtId="167" fontId="23" fillId="0" borderId="24" xfId="71" applyNumberFormat="1" applyFont="1" applyFill="1" applyBorder="1" applyAlignment="1" applyProtection="1">
      <alignment/>
      <protection/>
    </xf>
    <xf numFmtId="3" fontId="23" fillId="0" borderId="25" xfId="71" applyNumberFormat="1" applyFont="1" applyFill="1" applyBorder="1" applyAlignment="1" applyProtection="1">
      <alignment horizontal="right"/>
      <protection/>
    </xf>
    <xf numFmtId="3" fontId="23" fillId="0" borderId="26" xfId="71" applyNumberFormat="1" applyFont="1" applyFill="1" applyBorder="1" applyAlignment="1" applyProtection="1">
      <alignment horizontal="right"/>
      <protection/>
    </xf>
    <xf numFmtId="3" fontId="23" fillId="0" borderId="27" xfId="96" applyNumberFormat="1" applyFont="1" applyBorder="1">
      <alignment/>
      <protection/>
    </xf>
    <xf numFmtId="3" fontId="23" fillId="0" borderId="25" xfId="96" applyNumberFormat="1" applyFont="1" applyBorder="1">
      <alignment/>
      <protection/>
    </xf>
    <xf numFmtId="3" fontId="23" fillId="0" borderId="26" xfId="96" applyNumberFormat="1" applyFont="1" applyBorder="1">
      <alignment/>
      <protection/>
    </xf>
    <xf numFmtId="167" fontId="22" fillId="0" borderId="28" xfId="71" applyNumberFormat="1" applyFont="1" applyFill="1" applyBorder="1" applyAlignment="1" applyProtection="1">
      <alignment vertical="center"/>
      <protection/>
    </xf>
    <xf numFmtId="3" fontId="24" fillId="0" borderId="29" xfId="71" applyNumberFormat="1" applyFont="1" applyFill="1" applyBorder="1" applyAlignment="1" applyProtection="1">
      <alignment horizontal="right" vertical="center"/>
      <protection/>
    </xf>
    <xf numFmtId="0" fontId="25" fillId="0" borderId="0" xfId="96" applyFont="1" applyAlignment="1">
      <alignment horizontal="center"/>
      <protection/>
    </xf>
    <xf numFmtId="0" fontId="4" fillId="0" borderId="0" xfId="96" applyFont="1" applyAlignment="1">
      <alignment horizontal="center" vertical="center" wrapText="1"/>
      <protection/>
    </xf>
    <xf numFmtId="0" fontId="0" fillId="0" borderId="0" xfId="96" applyAlignment="1">
      <alignment horizontal="center" vertical="center" wrapText="1"/>
      <protection/>
    </xf>
    <xf numFmtId="0" fontId="4" fillId="0" borderId="0" xfId="97" applyFont="1">
      <alignment/>
      <protection/>
    </xf>
    <xf numFmtId="167" fontId="4" fillId="0" borderId="0" xfId="72" applyNumberFormat="1" applyFont="1" applyFill="1" applyBorder="1" applyAlignment="1" applyProtection="1">
      <alignment/>
      <protection/>
    </xf>
    <xf numFmtId="167" fontId="6" fillId="0" borderId="0" xfId="72" applyNumberFormat="1" applyFont="1" applyFill="1" applyBorder="1" applyAlignment="1" applyProtection="1">
      <alignment horizontal="center"/>
      <protection/>
    </xf>
    <xf numFmtId="0" fontId="0" fillId="0" borderId="0" xfId="97" applyAlignment="1">
      <alignment horizontal="center"/>
      <protection/>
    </xf>
    <xf numFmtId="167" fontId="0" fillId="0" borderId="0" xfId="72" applyNumberFormat="1" applyFont="1" applyFill="1" applyBorder="1" applyAlignment="1" applyProtection="1">
      <alignment horizontal="center"/>
      <protection/>
    </xf>
    <xf numFmtId="0" fontId="0" fillId="0" borderId="0" xfId="97">
      <alignment/>
      <protection/>
    </xf>
    <xf numFmtId="0" fontId="25" fillId="0" borderId="0" xfId="97" applyFont="1" applyAlignment="1">
      <alignment horizontal="center"/>
      <protection/>
    </xf>
    <xf numFmtId="167" fontId="25" fillId="0" borderId="0" xfId="72" applyNumberFormat="1" applyFont="1" applyFill="1" applyBorder="1" applyAlignment="1" applyProtection="1">
      <alignment horizontal="center"/>
      <protection/>
    </xf>
    <xf numFmtId="167" fontId="0" fillId="0" borderId="0" xfId="72" applyNumberFormat="1" applyFont="1" applyFill="1" applyBorder="1" applyAlignment="1" applyProtection="1">
      <alignment/>
      <protection/>
    </xf>
    <xf numFmtId="167" fontId="6" fillId="0" borderId="0" xfId="72" applyNumberFormat="1" applyFont="1" applyFill="1" applyBorder="1" applyAlignment="1" applyProtection="1">
      <alignment horizontal="right"/>
      <protection/>
    </xf>
    <xf numFmtId="167" fontId="5" fillId="0" borderId="0" xfId="72" applyNumberFormat="1" applyFont="1" applyFill="1" applyBorder="1" applyAlignment="1" applyProtection="1">
      <alignment horizontal="center"/>
      <protection/>
    </xf>
    <xf numFmtId="167" fontId="8" fillId="0" borderId="0" xfId="72" applyNumberFormat="1" applyFont="1" applyFill="1" applyBorder="1" applyAlignment="1" applyProtection="1">
      <alignment/>
      <protection/>
    </xf>
    <xf numFmtId="167" fontId="9" fillId="0" borderId="0" xfId="72" applyNumberFormat="1" applyFont="1" applyFill="1" applyBorder="1" applyAlignment="1" applyProtection="1">
      <alignment vertical="center"/>
      <protection/>
    </xf>
    <xf numFmtId="0" fontId="8" fillId="0" borderId="0" xfId="97" applyFont="1">
      <alignment/>
      <protection/>
    </xf>
    <xf numFmtId="167" fontId="11" fillId="0" borderId="0" xfId="72" applyNumberFormat="1" applyFont="1" applyFill="1" applyBorder="1" applyAlignment="1" applyProtection="1">
      <alignment/>
      <protection/>
    </xf>
    <xf numFmtId="0" fontId="23" fillId="0" borderId="0" xfId="96" applyFont="1">
      <alignment/>
      <protection/>
    </xf>
    <xf numFmtId="0" fontId="10" fillId="0" borderId="0" xfId="96" applyFont="1" applyAlignment="1">
      <alignment horizontal="center"/>
      <protection/>
    </xf>
    <xf numFmtId="0" fontId="26" fillId="0" borderId="0" xfId="96" applyFont="1" applyAlignment="1">
      <alignment horizontal="center"/>
      <protection/>
    </xf>
    <xf numFmtId="0" fontId="26" fillId="0" borderId="0" xfId="96" applyFont="1" applyAlignment="1">
      <alignment horizontal="right"/>
      <protection/>
    </xf>
    <xf numFmtId="0" fontId="23" fillId="0" borderId="30" xfId="96" applyFont="1" applyBorder="1">
      <alignment/>
      <protection/>
    </xf>
    <xf numFmtId="0" fontId="24" fillId="0" borderId="31" xfId="96" applyFont="1" applyBorder="1" applyAlignment="1">
      <alignment horizontal="center"/>
      <protection/>
    </xf>
    <xf numFmtId="0" fontId="24" fillId="0" borderId="32" xfId="96" applyFont="1" applyBorder="1" applyAlignment="1">
      <alignment horizontal="center" vertical="center"/>
      <protection/>
    </xf>
    <xf numFmtId="0" fontId="24" fillId="0" borderId="33" xfId="96" applyFont="1" applyBorder="1" applyAlignment="1">
      <alignment horizontal="center" vertical="center"/>
      <protection/>
    </xf>
    <xf numFmtId="0" fontId="24" fillId="0" borderId="34" xfId="96" applyFont="1" applyBorder="1" applyAlignment="1">
      <alignment horizontal="center" vertical="center"/>
      <protection/>
    </xf>
    <xf numFmtId="0" fontId="0" fillId="0" borderId="0" xfId="97" applyAlignment="1">
      <alignment vertical="center"/>
      <protection/>
    </xf>
    <xf numFmtId="0" fontId="0" fillId="0" borderId="0" xfId="97" applyAlignment="1">
      <alignment horizontal="center" vertical="center" wrapText="1"/>
      <protection/>
    </xf>
    <xf numFmtId="0" fontId="8" fillId="0" borderId="0" xfId="97" applyFont="1" applyAlignment="1">
      <alignment horizontal="right"/>
      <protection/>
    </xf>
    <xf numFmtId="3" fontId="24" fillId="0" borderId="35" xfId="71" applyNumberFormat="1" applyFont="1" applyFill="1" applyBorder="1" applyAlignment="1" applyProtection="1">
      <alignment horizontal="right" vertical="center"/>
      <protection/>
    </xf>
    <xf numFmtId="3" fontId="24" fillId="0" borderId="36" xfId="71" applyNumberFormat="1" applyFont="1" applyFill="1" applyBorder="1" applyAlignment="1" applyProtection="1">
      <alignment horizontal="right" vertical="center"/>
      <protection/>
    </xf>
    <xf numFmtId="0" fontId="0" fillId="0" borderId="0" xfId="0" applyBorder="1" applyAlignment="1">
      <alignment/>
    </xf>
    <xf numFmtId="0" fontId="28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wrapText="1"/>
    </xf>
    <xf numFmtId="0" fontId="28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 vertical="top"/>
    </xf>
    <xf numFmtId="0" fontId="29" fillId="0" borderId="0" xfId="0" applyFont="1" applyAlignment="1">
      <alignment/>
    </xf>
    <xf numFmtId="0" fontId="30" fillId="0" borderId="0" xfId="0" applyFont="1" applyAlignment="1">
      <alignment horizontal="center"/>
    </xf>
    <xf numFmtId="0" fontId="31" fillId="0" borderId="0" xfId="0" applyFont="1" applyAlignment="1">
      <alignment/>
    </xf>
    <xf numFmtId="167" fontId="23" fillId="0" borderId="33" xfId="71" applyNumberFormat="1" applyFont="1" applyFill="1" applyBorder="1" applyAlignment="1" applyProtection="1">
      <alignment/>
      <protection/>
    </xf>
    <xf numFmtId="0" fontId="24" fillId="0" borderId="37" xfId="96" applyFont="1" applyBorder="1">
      <alignment/>
      <protection/>
    </xf>
    <xf numFmtId="167" fontId="24" fillId="0" borderId="38" xfId="71" applyNumberFormat="1" applyFont="1" applyFill="1" applyBorder="1" applyAlignment="1" applyProtection="1">
      <alignment/>
      <protection/>
    </xf>
    <xf numFmtId="0" fontId="32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35" fillId="0" borderId="0" xfId="0" applyFont="1" applyAlignment="1">
      <alignment horizontal="centerContinuous"/>
    </xf>
    <xf numFmtId="0" fontId="24" fillId="0" borderId="39" xfId="0" applyFont="1" applyBorder="1" applyAlignment="1">
      <alignment/>
    </xf>
    <xf numFmtId="0" fontId="24" fillId="0" borderId="40" xfId="0" applyFont="1" applyBorder="1" applyAlignment="1">
      <alignment horizontal="center"/>
    </xf>
    <xf numFmtId="0" fontId="19" fillId="0" borderId="41" xfId="0" applyFont="1" applyBorder="1" applyAlignment="1">
      <alignment horizontal="center"/>
    </xf>
    <xf numFmtId="0" fontId="19" fillId="0" borderId="42" xfId="0" applyFont="1" applyBorder="1" applyAlignment="1">
      <alignment horizontal="center"/>
    </xf>
    <xf numFmtId="0" fontId="19" fillId="0" borderId="43" xfId="0" applyFont="1" applyBorder="1" applyAlignment="1">
      <alignment horizontal="center"/>
    </xf>
    <xf numFmtId="0" fontId="19" fillId="0" borderId="44" xfId="0" applyFont="1" applyBorder="1" applyAlignment="1">
      <alignment horizontal="center"/>
    </xf>
    <xf numFmtId="0" fontId="19" fillId="0" borderId="45" xfId="0" applyFont="1" applyBorder="1" applyAlignment="1">
      <alignment horizontal="center"/>
    </xf>
    <xf numFmtId="0" fontId="18" fillId="0" borderId="46" xfId="0" applyFont="1" applyBorder="1" applyAlignment="1">
      <alignment/>
    </xf>
    <xf numFmtId="0" fontId="19" fillId="0" borderId="47" xfId="0" applyFont="1" applyBorder="1" applyAlignment="1">
      <alignment horizontal="center"/>
    </xf>
    <xf numFmtId="0" fontId="19" fillId="0" borderId="48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49" xfId="0" applyFont="1" applyBorder="1" applyAlignment="1">
      <alignment horizontal="center"/>
    </xf>
    <xf numFmtId="0" fontId="19" fillId="0" borderId="50" xfId="0" applyFont="1" applyBorder="1" applyAlignment="1">
      <alignment horizontal="center"/>
    </xf>
    <xf numFmtId="0" fontId="18" fillId="0" borderId="51" xfId="0" applyFont="1" applyBorder="1" applyAlignment="1">
      <alignment/>
    </xf>
    <xf numFmtId="3" fontId="18" fillId="0" borderId="31" xfId="0" applyNumberFormat="1" applyFont="1" applyBorder="1" applyAlignment="1">
      <alignment horizontal="right"/>
    </xf>
    <xf numFmtId="3" fontId="18" fillId="0" borderId="52" xfId="0" applyNumberFormat="1" applyFont="1" applyBorder="1" applyAlignment="1">
      <alignment horizontal="right"/>
    </xf>
    <xf numFmtId="3" fontId="18" fillId="0" borderId="52" xfId="0" applyNumberFormat="1" applyFont="1" applyBorder="1" applyAlignment="1">
      <alignment horizontal="right"/>
    </xf>
    <xf numFmtId="10" fontId="19" fillId="0" borderId="53" xfId="113" applyNumberFormat="1" applyFont="1" applyBorder="1" applyAlignment="1">
      <alignment horizontal="center"/>
    </xf>
    <xf numFmtId="3" fontId="19" fillId="0" borderId="40" xfId="0" applyNumberFormat="1" applyFont="1" applyBorder="1" applyAlignment="1">
      <alignment/>
    </xf>
    <xf numFmtId="3" fontId="18" fillId="0" borderId="31" xfId="0" applyNumberFormat="1" applyFont="1" applyBorder="1" applyAlignment="1">
      <alignment horizontal="right"/>
    </xf>
    <xf numFmtId="3" fontId="18" fillId="0" borderId="52" xfId="0" applyNumberFormat="1" applyFont="1" applyBorder="1" applyAlignment="1">
      <alignment/>
    </xf>
    <xf numFmtId="0" fontId="18" fillId="0" borderId="54" xfId="0" applyFont="1" applyBorder="1" applyAlignment="1">
      <alignment/>
    </xf>
    <xf numFmtId="3" fontId="18" fillId="0" borderId="42" xfId="0" applyNumberFormat="1" applyFont="1" applyBorder="1" applyAlignment="1">
      <alignment/>
    </xf>
    <xf numFmtId="3" fontId="18" fillId="0" borderId="43" xfId="0" applyNumberFormat="1" applyFont="1" applyBorder="1" applyAlignment="1">
      <alignment/>
    </xf>
    <xf numFmtId="10" fontId="19" fillId="0" borderId="44" xfId="113" applyNumberFormat="1" applyFont="1" applyBorder="1" applyAlignment="1">
      <alignment horizontal="center"/>
    </xf>
    <xf numFmtId="3" fontId="19" fillId="0" borderId="45" xfId="0" applyNumberFormat="1" applyFont="1" applyBorder="1" applyAlignment="1">
      <alignment/>
    </xf>
    <xf numFmtId="0" fontId="18" fillId="0" borderId="54" xfId="0" applyFont="1" applyBorder="1" applyAlignment="1">
      <alignment/>
    </xf>
    <xf numFmtId="0" fontId="19" fillId="0" borderId="54" xfId="0" applyFont="1" applyBorder="1" applyAlignment="1">
      <alignment/>
    </xf>
    <xf numFmtId="3" fontId="19" fillId="0" borderId="42" xfId="0" applyNumberFormat="1" applyFont="1" applyBorder="1" applyAlignment="1">
      <alignment/>
    </xf>
    <xf numFmtId="3" fontId="19" fillId="0" borderId="43" xfId="0" applyNumberFormat="1" applyFont="1" applyBorder="1" applyAlignment="1">
      <alignment/>
    </xf>
    <xf numFmtId="49" fontId="36" fillId="0" borderId="54" xfId="0" applyNumberFormat="1" applyFont="1" applyBorder="1" applyAlignment="1">
      <alignment/>
    </xf>
    <xf numFmtId="3" fontId="36" fillId="0" borderId="42" xfId="0" applyNumberFormat="1" applyFont="1" applyBorder="1" applyAlignment="1">
      <alignment/>
    </xf>
    <xf numFmtId="3" fontId="36" fillId="0" borderId="43" xfId="0" applyNumberFormat="1" applyFont="1" applyBorder="1" applyAlignment="1">
      <alignment/>
    </xf>
    <xf numFmtId="49" fontId="18" fillId="0" borderId="54" xfId="0" applyNumberFormat="1" applyFont="1" applyBorder="1" applyAlignment="1">
      <alignment/>
    </xf>
    <xf numFmtId="3" fontId="18" fillId="0" borderId="43" xfId="0" applyNumberFormat="1" applyFont="1" applyBorder="1" applyAlignment="1">
      <alignment/>
    </xf>
    <xf numFmtId="3" fontId="37" fillId="0" borderId="42" xfId="0" applyNumberFormat="1" applyFont="1" applyBorder="1" applyAlignment="1">
      <alignment/>
    </xf>
    <xf numFmtId="3" fontId="38" fillId="0" borderId="45" xfId="0" applyNumberFormat="1" applyFont="1" applyBorder="1" applyAlignment="1">
      <alignment/>
    </xf>
    <xf numFmtId="3" fontId="18" fillId="0" borderId="42" xfId="0" applyNumberFormat="1" applyFont="1" applyBorder="1" applyAlignment="1">
      <alignment/>
    </xf>
    <xf numFmtId="49" fontId="18" fillId="0" borderId="54" xfId="0" applyNumberFormat="1" applyFont="1" applyBorder="1" applyAlignment="1">
      <alignment/>
    </xf>
    <xf numFmtId="0" fontId="18" fillId="0" borderId="55" xfId="0" applyFont="1" applyBorder="1" applyAlignment="1">
      <alignment/>
    </xf>
    <xf numFmtId="3" fontId="36" fillId="0" borderId="56" xfId="0" applyNumberFormat="1" applyFont="1" applyBorder="1" applyAlignment="1">
      <alignment/>
    </xf>
    <xf numFmtId="3" fontId="36" fillId="0" borderId="57" xfId="0" applyNumberFormat="1" applyFont="1" applyBorder="1" applyAlignment="1">
      <alignment/>
    </xf>
    <xf numFmtId="10" fontId="19" fillId="0" borderId="49" xfId="113" applyNumberFormat="1" applyFont="1" applyBorder="1" applyAlignment="1">
      <alignment horizontal="center"/>
    </xf>
    <xf numFmtId="3" fontId="38" fillId="0" borderId="58" xfId="0" applyNumberFormat="1" applyFont="1" applyBorder="1" applyAlignment="1">
      <alignment/>
    </xf>
    <xf numFmtId="10" fontId="19" fillId="0" borderId="59" xfId="113" applyNumberFormat="1" applyFont="1" applyBorder="1" applyAlignment="1">
      <alignment horizontal="center"/>
    </xf>
    <xf numFmtId="0" fontId="18" fillId="0" borderId="0" xfId="0" applyFont="1" applyBorder="1" applyAlignment="1">
      <alignment/>
    </xf>
    <xf numFmtId="3" fontId="36" fillId="0" borderId="0" xfId="0" applyNumberFormat="1" applyFont="1" applyBorder="1" applyAlignment="1">
      <alignment/>
    </xf>
    <xf numFmtId="3" fontId="39" fillId="0" borderId="0" xfId="0" applyNumberFormat="1" applyFont="1" applyBorder="1" applyAlignment="1">
      <alignment/>
    </xf>
    <xf numFmtId="3" fontId="38" fillId="0" borderId="0" xfId="0" applyNumberFormat="1" applyFont="1" applyBorder="1" applyAlignment="1">
      <alignment/>
    </xf>
    <xf numFmtId="0" fontId="19" fillId="0" borderId="60" xfId="0" applyFont="1" applyBorder="1" applyAlignment="1">
      <alignment horizontal="center"/>
    </xf>
    <xf numFmtId="3" fontId="19" fillId="0" borderId="61" xfId="0" applyNumberFormat="1" applyFont="1" applyBorder="1" applyAlignment="1">
      <alignment/>
    </xf>
    <xf numFmtId="10" fontId="19" fillId="0" borderId="62" xfId="113" applyNumberFormat="1" applyFont="1" applyBorder="1" applyAlignment="1">
      <alignment/>
    </xf>
    <xf numFmtId="3" fontId="36" fillId="0" borderId="61" xfId="0" applyNumberFormat="1" applyFont="1" applyBorder="1" applyAlignment="1">
      <alignment/>
    </xf>
    <xf numFmtId="10" fontId="19" fillId="0" borderId="53" xfId="113" applyNumberFormat="1" applyFont="1" applyBorder="1" applyAlignment="1">
      <alignment/>
    </xf>
    <xf numFmtId="10" fontId="19" fillId="0" borderId="43" xfId="113" applyNumberFormat="1" applyFont="1" applyBorder="1" applyAlignment="1">
      <alignment/>
    </xf>
    <xf numFmtId="10" fontId="19" fillId="0" borderId="44" xfId="113" applyNumberFormat="1" applyFont="1" applyBorder="1" applyAlignment="1">
      <alignment/>
    </xf>
    <xf numFmtId="0" fontId="18" fillId="0" borderId="63" xfId="0" applyFont="1" applyBorder="1" applyAlignment="1">
      <alignment/>
    </xf>
    <xf numFmtId="3" fontId="18" fillId="0" borderId="64" xfId="0" applyNumberFormat="1" applyFont="1" applyBorder="1" applyAlignment="1">
      <alignment/>
    </xf>
    <xf numFmtId="3" fontId="18" fillId="0" borderId="33" xfId="0" applyNumberFormat="1" applyFont="1" applyBorder="1" applyAlignment="1">
      <alignment/>
    </xf>
    <xf numFmtId="3" fontId="18" fillId="0" borderId="33" xfId="0" applyNumberFormat="1" applyFont="1" applyFill="1" applyBorder="1" applyAlignment="1">
      <alignment/>
    </xf>
    <xf numFmtId="0" fontId="18" fillId="0" borderId="65" xfId="0" applyFont="1" applyBorder="1" applyAlignment="1">
      <alignment/>
    </xf>
    <xf numFmtId="0" fontId="18" fillId="0" borderId="41" xfId="0" applyFont="1" applyBorder="1" applyAlignment="1">
      <alignment/>
    </xf>
    <xf numFmtId="10" fontId="19" fillId="0" borderId="33" xfId="113" applyNumberFormat="1" applyFont="1" applyBorder="1" applyAlignment="1">
      <alignment/>
    </xf>
    <xf numFmtId="10" fontId="19" fillId="0" borderId="34" xfId="113" applyNumberFormat="1" applyFont="1" applyBorder="1" applyAlignment="1">
      <alignment/>
    </xf>
    <xf numFmtId="0" fontId="19" fillId="0" borderId="66" xfId="0" applyFont="1" applyBorder="1" applyAlignment="1">
      <alignment/>
    </xf>
    <xf numFmtId="3" fontId="19" fillId="0" borderId="66" xfId="0" applyNumberFormat="1" applyFont="1" applyBorder="1" applyAlignment="1">
      <alignment/>
    </xf>
    <xf numFmtId="3" fontId="19" fillId="0" borderId="67" xfId="0" applyNumberFormat="1" applyFont="1" applyBorder="1" applyAlignment="1">
      <alignment/>
    </xf>
    <xf numFmtId="3" fontId="19" fillId="0" borderId="31" xfId="0" applyNumberFormat="1" applyFont="1" applyBorder="1" applyAlignment="1">
      <alignment/>
    </xf>
    <xf numFmtId="0" fontId="18" fillId="0" borderId="54" xfId="0" applyFont="1" applyBorder="1" applyAlignment="1" quotePrefix="1">
      <alignment/>
    </xf>
    <xf numFmtId="3" fontId="18" fillId="0" borderId="54" xfId="0" applyNumberFormat="1" applyFont="1" applyBorder="1" applyAlignment="1">
      <alignment/>
    </xf>
    <xf numFmtId="3" fontId="19" fillId="0" borderId="0" xfId="0" applyNumberFormat="1" applyFont="1" applyBorder="1" applyAlignment="1">
      <alignment/>
    </xf>
    <xf numFmtId="0" fontId="19" fillId="0" borderId="68" xfId="0" applyFont="1" applyBorder="1" applyAlignment="1">
      <alignment/>
    </xf>
    <xf numFmtId="3" fontId="19" fillId="0" borderId="69" xfId="0" applyNumberFormat="1" applyFont="1" applyBorder="1" applyAlignment="1">
      <alignment/>
    </xf>
    <xf numFmtId="3" fontId="19" fillId="0" borderId="57" xfId="0" applyNumberFormat="1" applyFont="1" applyBorder="1" applyAlignment="1">
      <alignment/>
    </xf>
    <xf numFmtId="10" fontId="19" fillId="0" borderId="59" xfId="113" applyNumberFormat="1" applyFont="1" applyBorder="1" applyAlignment="1">
      <alignment/>
    </xf>
    <xf numFmtId="3" fontId="19" fillId="0" borderId="56" xfId="0" applyNumberFormat="1" applyFont="1" applyBorder="1" applyAlignment="1">
      <alignment/>
    </xf>
    <xf numFmtId="0" fontId="36" fillId="0" borderId="0" xfId="0" applyFont="1" applyBorder="1" applyAlignment="1" quotePrefix="1">
      <alignment/>
    </xf>
    <xf numFmtId="3" fontId="18" fillId="0" borderId="0" xfId="0" applyNumberFormat="1" applyFont="1" applyBorder="1" applyAlignment="1">
      <alignment/>
    </xf>
    <xf numFmtId="167" fontId="20" fillId="0" borderId="70" xfId="71" applyNumberFormat="1" applyFont="1" applyFill="1" applyBorder="1" applyAlignment="1" applyProtection="1">
      <alignment/>
      <protection/>
    </xf>
    <xf numFmtId="3" fontId="23" fillId="0" borderId="23" xfId="71" applyNumberFormat="1" applyFont="1" applyFill="1" applyBorder="1" applyAlignment="1" applyProtection="1">
      <alignment horizontal="right"/>
      <protection/>
    </xf>
    <xf numFmtId="3" fontId="23" fillId="0" borderId="71" xfId="71" applyNumberFormat="1" applyFont="1" applyFill="1" applyBorder="1" applyAlignment="1" applyProtection="1">
      <alignment horizontal="right"/>
      <protection/>
    </xf>
    <xf numFmtId="3" fontId="23" fillId="0" borderId="71" xfId="96" applyNumberFormat="1" applyFont="1" applyBorder="1">
      <alignment/>
      <protection/>
    </xf>
    <xf numFmtId="49" fontId="7" fillId="0" borderId="0" xfId="0" applyNumberFormat="1" applyFont="1" applyAlignment="1">
      <alignment horizontal="centerContinuous"/>
    </xf>
    <xf numFmtId="170" fontId="9" fillId="0" borderId="72" xfId="103" applyNumberFormat="1" applyFont="1" applyFill="1" applyBorder="1" applyAlignment="1">
      <alignment horizontal="center" vertical="center" wrapText="1"/>
      <protection/>
    </xf>
    <xf numFmtId="170" fontId="24" fillId="0" borderId="0" xfId="102" applyNumberFormat="1" applyFont="1" applyFill="1" applyBorder="1" applyAlignment="1" applyProtection="1">
      <alignment horizontal="centerContinuous" vertical="center"/>
      <protection/>
    </xf>
    <xf numFmtId="0" fontId="23" fillId="0" borderId="0" xfId="102" applyFill="1">
      <alignment/>
      <protection/>
    </xf>
    <xf numFmtId="0" fontId="9" fillId="0" borderId="38" xfId="102" applyFont="1" applyFill="1" applyBorder="1" applyAlignment="1" applyProtection="1">
      <alignment horizontal="center" vertical="center" wrapText="1"/>
      <protection/>
    </xf>
    <xf numFmtId="0" fontId="9" fillId="0" borderId="73" xfId="102" applyFont="1" applyFill="1" applyBorder="1" applyAlignment="1" applyProtection="1">
      <alignment horizontal="center" vertical="center" wrapText="1"/>
      <protection/>
    </xf>
    <xf numFmtId="0" fontId="8" fillId="0" borderId="0" xfId="102" applyFont="1" applyFill="1">
      <alignment/>
      <protection/>
    </xf>
    <xf numFmtId="0" fontId="9" fillId="0" borderId="74" xfId="102" applyFont="1" applyFill="1" applyBorder="1" applyAlignment="1" applyProtection="1">
      <alignment horizontal="left" vertical="center" wrapText="1" indent="1"/>
      <protection/>
    </xf>
    <xf numFmtId="0" fontId="4" fillId="0" borderId="0" xfId="102" applyFont="1" applyFill="1">
      <alignment/>
      <protection/>
    </xf>
    <xf numFmtId="0" fontId="9" fillId="0" borderId="38" xfId="102" applyFont="1" applyFill="1" applyBorder="1" applyAlignment="1" applyProtection="1">
      <alignment horizontal="left" vertical="center" wrapText="1" indent="1"/>
      <protection/>
    </xf>
    <xf numFmtId="0" fontId="9" fillId="0" borderId="73" xfId="102" applyFont="1" applyFill="1" applyBorder="1" applyAlignment="1" applyProtection="1">
      <alignment horizontal="left" vertical="center" wrapText="1" indent="1"/>
      <protection/>
    </xf>
    <xf numFmtId="170" fontId="9" fillId="0" borderId="75" xfId="102" applyNumberFormat="1" applyFont="1" applyFill="1" applyBorder="1" applyAlignment="1" applyProtection="1">
      <alignment horizontal="right" vertical="center" wrapText="1"/>
      <protection/>
    </xf>
    <xf numFmtId="49" fontId="8" fillId="0" borderId="76" xfId="102" applyNumberFormat="1" applyFont="1" applyFill="1" applyBorder="1" applyAlignment="1" applyProtection="1">
      <alignment horizontal="left" vertical="center" wrapText="1" indent="1"/>
      <protection/>
    </xf>
    <xf numFmtId="0" fontId="8" fillId="0" borderId="47" xfId="102" applyFont="1" applyFill="1" applyBorder="1" applyAlignment="1" applyProtection="1">
      <alignment horizontal="left" vertical="center" wrapText="1" indent="1"/>
      <protection/>
    </xf>
    <xf numFmtId="49" fontId="8" fillId="0" borderId="42" xfId="102" applyNumberFormat="1" applyFont="1" applyFill="1" applyBorder="1" applyAlignment="1" applyProtection="1">
      <alignment horizontal="left" vertical="center" wrapText="1" indent="1"/>
      <protection/>
    </xf>
    <xf numFmtId="0" fontId="8" fillId="0" borderId="43" xfId="102" applyFont="1" applyFill="1" applyBorder="1" applyAlignment="1" applyProtection="1">
      <alignment horizontal="left" vertical="center" wrapText="1" indent="1"/>
      <protection/>
    </xf>
    <xf numFmtId="49" fontId="8" fillId="0" borderId="77" xfId="102" applyNumberFormat="1" applyFont="1" applyFill="1" applyBorder="1" applyAlignment="1" applyProtection="1">
      <alignment horizontal="left" vertical="center" wrapText="1" indent="1"/>
      <protection/>
    </xf>
    <xf numFmtId="0" fontId="8" fillId="0" borderId="49" xfId="102" applyFont="1" applyFill="1" applyBorder="1" applyAlignment="1" applyProtection="1">
      <alignment horizontal="left" vertical="center" wrapText="1" indent="1"/>
      <protection/>
    </xf>
    <xf numFmtId="49" fontId="8" fillId="0" borderId="61" xfId="102" applyNumberFormat="1" applyFont="1" applyFill="1" applyBorder="1" applyAlignment="1" applyProtection="1">
      <alignment horizontal="left" vertical="center" wrapText="1" indent="1"/>
      <protection/>
    </xf>
    <xf numFmtId="0" fontId="8" fillId="0" borderId="62" xfId="102" applyFont="1" applyFill="1" applyBorder="1" applyAlignment="1" applyProtection="1">
      <alignment horizontal="left" vertical="center" wrapText="1" indent="1"/>
      <protection/>
    </xf>
    <xf numFmtId="49" fontId="8" fillId="0" borderId="64" xfId="102" applyNumberFormat="1" applyFont="1" applyFill="1" applyBorder="1" applyAlignment="1" applyProtection="1">
      <alignment horizontal="left" vertical="center" wrapText="1" indent="1"/>
      <protection/>
    </xf>
    <xf numFmtId="0" fontId="10" fillId="0" borderId="43" xfId="102" applyFont="1" applyFill="1" applyBorder="1" applyAlignment="1" applyProtection="1">
      <alignment horizontal="left" vertical="center" wrapText="1" indent="1"/>
      <protection/>
    </xf>
    <xf numFmtId="170" fontId="10" fillId="0" borderId="43" xfId="102" applyNumberFormat="1" applyFont="1" applyFill="1" applyBorder="1" applyAlignment="1" applyProtection="1">
      <alignment horizontal="right" vertical="center" wrapText="1"/>
      <protection/>
    </xf>
    <xf numFmtId="170" fontId="10" fillId="0" borderId="44" xfId="102" applyNumberFormat="1" applyFont="1" applyFill="1" applyBorder="1" applyAlignment="1" applyProtection="1">
      <alignment horizontal="right" vertical="center" wrapText="1"/>
      <protection/>
    </xf>
    <xf numFmtId="0" fontId="8" fillId="0" borderId="43" xfId="102" applyFont="1" applyFill="1" applyBorder="1" applyAlignment="1" applyProtection="1">
      <alignment horizontal="left" vertical="center" wrapText="1" indent="2"/>
      <protection/>
    </xf>
    <xf numFmtId="0" fontId="8" fillId="0" borderId="33" xfId="102" applyFont="1" applyFill="1" applyBorder="1" applyAlignment="1" applyProtection="1">
      <alignment horizontal="left" vertical="center" wrapText="1" indent="2"/>
      <protection/>
    </xf>
    <xf numFmtId="0" fontId="8" fillId="0" borderId="0" xfId="102" applyFont="1" applyFill="1" applyBorder="1" applyAlignment="1" applyProtection="1">
      <alignment horizontal="left" indent="1"/>
      <protection/>
    </xf>
    <xf numFmtId="0" fontId="10" fillId="0" borderId="62" xfId="102" applyFont="1" applyFill="1" applyBorder="1" applyAlignment="1" applyProtection="1">
      <alignment horizontal="left" vertical="center" wrapText="1" indent="1"/>
      <protection/>
    </xf>
    <xf numFmtId="170" fontId="9" fillId="0" borderId="75" xfId="102" applyNumberFormat="1" applyFont="1" applyFill="1" applyBorder="1" applyAlignment="1" applyProtection="1">
      <alignment horizontal="right" vertical="center" wrapText="1"/>
      <protection/>
    </xf>
    <xf numFmtId="0" fontId="58" fillId="0" borderId="0" xfId="102" applyFont="1" applyFill="1">
      <alignment/>
      <protection/>
    </xf>
    <xf numFmtId="49" fontId="8" fillId="0" borderId="31" xfId="102" applyNumberFormat="1" applyFont="1" applyFill="1" applyBorder="1" applyAlignment="1" applyProtection="1">
      <alignment horizontal="left" vertical="center" wrapText="1" indent="1"/>
      <protection/>
    </xf>
    <xf numFmtId="0" fontId="8" fillId="0" borderId="52" xfId="102" applyFont="1" applyFill="1" applyBorder="1" applyAlignment="1" applyProtection="1">
      <alignment horizontal="left" vertical="center" wrapText="1" indent="1"/>
      <protection/>
    </xf>
    <xf numFmtId="0" fontId="12" fillId="0" borderId="73" xfId="102" applyFont="1" applyFill="1" applyBorder="1" applyAlignment="1" applyProtection="1">
      <alignment horizontal="left" vertical="center" wrapText="1" indent="1"/>
      <protection/>
    </xf>
    <xf numFmtId="170" fontId="12" fillId="0" borderId="75" xfId="102" applyNumberFormat="1" applyFont="1" applyFill="1" applyBorder="1" applyAlignment="1" applyProtection="1">
      <alignment horizontal="right" vertical="center" wrapText="1"/>
      <protection/>
    </xf>
    <xf numFmtId="0" fontId="8" fillId="0" borderId="62" xfId="102" applyFont="1" applyFill="1" applyBorder="1" applyAlignment="1" applyProtection="1">
      <alignment horizontal="left" vertical="center" wrapText="1" indent="2"/>
      <protection/>
    </xf>
    <xf numFmtId="49" fontId="8" fillId="0" borderId="56" xfId="102" applyNumberFormat="1" applyFont="1" applyFill="1" applyBorder="1" applyAlignment="1" applyProtection="1">
      <alignment horizontal="left" vertical="center" wrapText="1" indent="1"/>
      <protection/>
    </xf>
    <xf numFmtId="0" fontId="8" fillId="0" borderId="57" xfId="102" applyFont="1" applyFill="1" applyBorder="1" applyAlignment="1" applyProtection="1">
      <alignment horizontal="left" vertical="center" wrapText="1" indent="2"/>
      <protection/>
    </xf>
    <xf numFmtId="0" fontId="24" fillId="0" borderId="0" xfId="102" applyFont="1" applyFill="1" applyBorder="1" applyAlignment="1" applyProtection="1">
      <alignment horizontal="center" vertical="center" wrapText="1"/>
      <protection/>
    </xf>
    <xf numFmtId="0" fontId="24" fillId="0" borderId="0" xfId="102" applyFont="1" applyFill="1" applyBorder="1" applyAlignment="1" applyProtection="1">
      <alignment vertical="center" wrapText="1"/>
      <protection/>
    </xf>
    <xf numFmtId="170" fontId="24" fillId="0" borderId="0" xfId="102" applyNumberFormat="1" applyFont="1" applyFill="1" applyBorder="1" applyAlignment="1" applyProtection="1">
      <alignment vertical="center" wrapText="1"/>
      <protection/>
    </xf>
    <xf numFmtId="0" fontId="8" fillId="0" borderId="78" xfId="102" applyFont="1" applyFill="1" applyBorder="1" applyAlignment="1" applyProtection="1">
      <alignment horizontal="left" vertical="center" wrapText="1" indent="1"/>
      <protection/>
    </xf>
    <xf numFmtId="0" fontId="8" fillId="0" borderId="0" xfId="102" applyFont="1" applyFill="1" applyBorder="1" applyAlignment="1" applyProtection="1">
      <alignment horizontal="left" vertical="center" wrapText="1" indent="1"/>
      <protection/>
    </xf>
    <xf numFmtId="0" fontId="8" fillId="0" borderId="33" xfId="102" applyFont="1" applyFill="1" applyBorder="1" applyAlignment="1" applyProtection="1">
      <alignment horizontal="left" vertical="center" wrapText="1" indent="1"/>
      <protection/>
    </xf>
    <xf numFmtId="0" fontId="9" fillId="0" borderId="73" xfId="102" applyFont="1" applyFill="1" applyBorder="1" applyAlignment="1" applyProtection="1">
      <alignment vertical="center" wrapText="1"/>
      <protection/>
    </xf>
    <xf numFmtId="170" fontId="9" fillId="0" borderId="75" xfId="102" applyNumberFormat="1" applyFont="1" applyFill="1" applyBorder="1" applyAlignment="1" applyProtection="1">
      <alignment vertical="center" wrapText="1"/>
      <protection/>
    </xf>
    <xf numFmtId="0" fontId="9" fillId="0" borderId="38" xfId="102" applyFont="1" applyFill="1" applyBorder="1" applyAlignment="1" applyProtection="1">
      <alignment horizontal="left" vertical="center" wrapText="1" indent="1"/>
      <protection/>
    </xf>
    <xf numFmtId="0" fontId="4" fillId="0" borderId="0" xfId="103" applyFill="1">
      <alignment/>
      <protection/>
    </xf>
    <xf numFmtId="0" fontId="19" fillId="0" borderId="73" xfId="103" applyFont="1" applyFill="1" applyBorder="1" applyAlignment="1">
      <alignment horizontal="center" vertical="center" wrapText="1"/>
      <protection/>
    </xf>
    <xf numFmtId="0" fontId="5" fillId="0" borderId="0" xfId="103" applyFont="1" applyFill="1" applyAlignment="1">
      <alignment horizontal="center" vertical="center" wrapText="1"/>
      <protection/>
    </xf>
    <xf numFmtId="0" fontId="8" fillId="0" borderId="43" xfId="103" applyFont="1" applyFill="1" applyBorder="1" applyAlignment="1" applyProtection="1">
      <alignment vertical="center" wrapText="1"/>
      <protection locked="0"/>
    </xf>
    <xf numFmtId="0" fontId="8" fillId="0" borderId="57" xfId="103" applyFont="1" applyFill="1" applyBorder="1" applyAlignment="1" applyProtection="1">
      <alignment vertical="center" wrapText="1"/>
      <protection locked="0"/>
    </xf>
    <xf numFmtId="0" fontId="5" fillId="0" borderId="0" xfId="103" applyFont="1" applyFill="1">
      <alignment/>
      <protection/>
    </xf>
    <xf numFmtId="0" fontId="4" fillId="0" borderId="0" xfId="103" applyFill="1" applyProtection="1">
      <alignment/>
      <protection locked="0"/>
    </xf>
    <xf numFmtId="170" fontId="4" fillId="0" borderId="0" xfId="103" applyNumberFormat="1" applyFill="1" applyAlignment="1">
      <alignment horizontal="center" vertical="center" wrapText="1"/>
      <protection/>
    </xf>
    <xf numFmtId="170" fontId="4" fillId="0" borderId="0" xfId="103" applyNumberFormat="1" applyFill="1" applyAlignment="1">
      <alignment vertical="center" wrapText="1"/>
      <protection/>
    </xf>
    <xf numFmtId="170" fontId="33" fillId="0" borderId="0" xfId="103" applyNumberFormat="1" applyFont="1" applyFill="1" applyAlignment="1">
      <alignment horizontal="right" vertical="center"/>
      <protection/>
    </xf>
    <xf numFmtId="170" fontId="22" fillId="0" borderId="0" xfId="103" applyNumberFormat="1" applyFont="1" applyFill="1" applyAlignment="1">
      <alignment vertical="center"/>
      <protection/>
    </xf>
    <xf numFmtId="170" fontId="22" fillId="0" borderId="0" xfId="103" applyNumberFormat="1" applyFont="1" applyFill="1" applyAlignment="1">
      <alignment horizontal="center" vertical="center"/>
      <protection/>
    </xf>
    <xf numFmtId="170" fontId="9" fillId="0" borderId="0" xfId="103" applyNumberFormat="1" applyFont="1" applyFill="1" applyAlignment="1">
      <alignment horizontal="center" vertical="center" wrapText="1"/>
      <protection/>
    </xf>
    <xf numFmtId="170" fontId="9" fillId="0" borderId="52" xfId="103" applyNumberFormat="1" applyFont="1" applyFill="1" applyBorder="1" applyAlignment="1">
      <alignment horizontal="left" vertical="center" wrapText="1" indent="1"/>
      <protection/>
    </xf>
    <xf numFmtId="1" fontId="5" fillId="21" borderId="52" xfId="103" applyNumberFormat="1" applyFont="1" applyFill="1" applyBorder="1" applyAlignment="1" applyProtection="1">
      <alignment horizontal="center" vertical="center" wrapText="1"/>
      <protection/>
    </xf>
    <xf numFmtId="170" fontId="9" fillId="0" borderId="52" xfId="103" applyNumberFormat="1" applyFont="1" applyFill="1" applyBorder="1" applyAlignment="1" applyProtection="1">
      <alignment vertical="center" wrapText="1"/>
      <protection/>
    </xf>
    <xf numFmtId="170" fontId="9" fillId="0" borderId="79" xfId="103" applyNumberFormat="1" applyFont="1" applyFill="1" applyBorder="1" applyAlignment="1" applyProtection="1">
      <alignment vertical="center" wrapText="1"/>
      <protection/>
    </xf>
    <xf numFmtId="170" fontId="9" fillId="0" borderId="80" xfId="103" applyNumberFormat="1" applyFont="1" applyFill="1" applyBorder="1" applyAlignment="1">
      <alignment vertical="center" wrapText="1"/>
      <protection/>
    </xf>
    <xf numFmtId="1" fontId="5" fillId="21" borderId="43" xfId="103" applyNumberFormat="1" applyFont="1" applyFill="1" applyBorder="1" applyAlignment="1" applyProtection="1">
      <alignment horizontal="center" vertical="center" wrapText="1"/>
      <protection/>
    </xf>
    <xf numFmtId="170" fontId="9" fillId="0" borderId="43" xfId="103" applyNumberFormat="1" applyFont="1" applyFill="1" applyBorder="1" applyAlignment="1" applyProtection="1">
      <alignment vertical="center" wrapText="1"/>
      <protection/>
    </xf>
    <xf numFmtId="170" fontId="9" fillId="0" borderId="81" xfId="103" applyNumberFormat="1" applyFont="1" applyFill="1" applyBorder="1" applyAlignment="1" applyProtection="1">
      <alignment vertical="center" wrapText="1"/>
      <protection/>
    </xf>
    <xf numFmtId="170" fontId="9" fillId="0" borderId="65" xfId="103" applyNumberFormat="1" applyFont="1" applyFill="1" applyBorder="1" applyAlignment="1">
      <alignment vertical="center" wrapText="1"/>
      <protection/>
    </xf>
    <xf numFmtId="170" fontId="9" fillId="0" borderId="73" xfId="103" applyNumberFormat="1" applyFont="1" applyFill="1" applyBorder="1" applyAlignment="1" applyProtection="1">
      <alignment vertical="center" wrapText="1"/>
      <protection/>
    </xf>
    <xf numFmtId="170" fontId="21" fillId="0" borderId="0" xfId="103" applyNumberFormat="1" applyFont="1" applyFill="1" applyAlignment="1">
      <alignment horizontal="center" vertical="center" wrapText="1"/>
      <protection/>
    </xf>
    <xf numFmtId="170" fontId="21" fillId="0" borderId="0" xfId="103" applyNumberFormat="1" applyFont="1" applyFill="1" applyAlignment="1">
      <alignment vertical="center" wrapText="1"/>
      <protection/>
    </xf>
    <xf numFmtId="0" fontId="19" fillId="0" borderId="38" xfId="103" applyFont="1" applyFill="1" applyBorder="1" applyAlignment="1">
      <alignment horizontal="center" vertical="center" wrapText="1"/>
      <protection/>
    </xf>
    <xf numFmtId="0" fontId="19" fillId="0" borderId="75" xfId="103" applyFont="1" applyFill="1" applyBorder="1" applyAlignment="1">
      <alignment horizontal="center" vertical="center" wrapText="1"/>
      <protection/>
    </xf>
    <xf numFmtId="0" fontId="59" fillId="0" borderId="38" xfId="103" applyFont="1" applyFill="1" applyBorder="1" applyAlignment="1">
      <alignment horizontal="center" vertical="center" wrapText="1"/>
      <protection/>
    </xf>
    <xf numFmtId="0" fontId="59" fillId="0" borderId="73" xfId="103" applyFont="1" applyFill="1" applyBorder="1" applyAlignment="1">
      <alignment horizontal="center" vertical="center" wrapText="1"/>
      <protection/>
    </xf>
    <xf numFmtId="0" fontId="59" fillId="0" borderId="75" xfId="103" applyFont="1" applyFill="1" applyBorder="1" applyAlignment="1">
      <alignment horizontal="center" vertical="center" wrapText="1"/>
      <protection/>
    </xf>
    <xf numFmtId="0" fontId="8" fillId="0" borderId="61" xfId="103" applyFont="1" applyFill="1" applyBorder="1" applyAlignment="1" applyProtection="1">
      <alignment horizontal="right" vertical="center" wrapText="1" indent="1"/>
      <protection/>
    </xf>
    <xf numFmtId="0" fontId="60" fillId="0" borderId="82" xfId="103" applyFont="1" applyFill="1" applyBorder="1" applyAlignment="1" applyProtection="1">
      <alignment horizontal="left" vertical="center" wrapText="1" indent="1"/>
      <protection locked="0"/>
    </xf>
    <xf numFmtId="170" fontId="8" fillId="0" borderId="83" xfId="103" applyNumberFormat="1" applyFont="1" applyFill="1" applyBorder="1" applyAlignment="1" applyProtection="1">
      <alignment horizontal="right" vertical="center" wrapText="1" indent="2"/>
      <protection locked="0"/>
    </xf>
    <xf numFmtId="0" fontId="4" fillId="0" borderId="0" xfId="103" applyFill="1" applyAlignment="1">
      <alignment vertical="center" wrapText="1"/>
      <protection/>
    </xf>
    <xf numFmtId="0" fontId="8" fillId="0" borderId="42" xfId="103" applyFont="1" applyFill="1" applyBorder="1" applyAlignment="1" applyProtection="1">
      <alignment horizontal="right" vertical="center" wrapText="1" indent="1"/>
      <protection/>
    </xf>
    <xf numFmtId="0" fontId="60" fillId="0" borderId="78" xfId="103" applyFont="1" applyFill="1" applyBorder="1" applyAlignment="1" applyProtection="1">
      <alignment horizontal="left" vertical="center" wrapText="1" indent="1"/>
      <protection locked="0"/>
    </xf>
    <xf numFmtId="170" fontId="8" fillId="0" borderId="44" xfId="103" applyNumberFormat="1" applyFont="1" applyFill="1" applyBorder="1" applyAlignment="1" applyProtection="1">
      <alignment horizontal="right" vertical="center" wrapText="1" indent="2"/>
      <protection locked="0"/>
    </xf>
    <xf numFmtId="0" fontId="8" fillId="0" borderId="42" xfId="103" applyFont="1" applyFill="1" applyBorder="1" applyAlignment="1">
      <alignment horizontal="right" vertical="center" wrapText="1" indent="1"/>
      <protection/>
    </xf>
    <xf numFmtId="0" fontId="60" fillId="0" borderId="78" xfId="103" applyFont="1" applyFill="1" applyBorder="1" applyAlignment="1" applyProtection="1">
      <alignment horizontal="left" vertical="center" wrapText="1" indent="8"/>
      <protection locked="0"/>
    </xf>
    <xf numFmtId="0" fontId="8" fillId="0" borderId="56" xfId="103" applyFont="1" applyFill="1" applyBorder="1" applyAlignment="1">
      <alignment horizontal="right" vertical="center" wrapText="1" indent="1"/>
      <protection/>
    </xf>
    <xf numFmtId="170" fontId="8" fillId="0" borderId="59" xfId="103" applyNumberFormat="1" applyFont="1" applyFill="1" applyBorder="1" applyAlignment="1" applyProtection="1">
      <alignment horizontal="right" vertical="center" wrapText="1" indent="2"/>
      <protection locked="0"/>
    </xf>
    <xf numFmtId="0" fontId="9" fillId="0" borderId="77" xfId="103" applyFont="1" applyFill="1" applyBorder="1" applyAlignment="1">
      <alignment horizontal="right" vertical="center" wrapText="1" indent="1"/>
      <protection/>
    </xf>
    <xf numFmtId="0" fontId="9" fillId="0" borderId="49" xfId="103" applyFont="1" applyFill="1" applyBorder="1" applyAlignment="1">
      <alignment vertical="center" wrapText="1"/>
      <protection/>
    </xf>
    <xf numFmtId="170" fontId="9" fillId="0" borderId="50" xfId="103" applyNumberFormat="1" applyFont="1" applyFill="1" applyBorder="1" applyAlignment="1">
      <alignment horizontal="right" vertical="center" wrapText="1" indent="2"/>
      <protection/>
    </xf>
    <xf numFmtId="0" fontId="4" fillId="0" borderId="0" xfId="103" applyFill="1" applyAlignment="1">
      <alignment horizontal="right" vertical="center" wrapText="1"/>
      <protection/>
    </xf>
    <xf numFmtId="0" fontId="4" fillId="0" borderId="0" xfId="103" applyFill="1" applyAlignment="1">
      <alignment horizontal="center" vertical="center" wrapText="1"/>
      <protection/>
    </xf>
    <xf numFmtId="170" fontId="9" fillId="0" borderId="72" xfId="103" applyNumberFormat="1" applyFont="1" applyFill="1" applyBorder="1" applyAlignment="1">
      <alignment horizontal="center" vertical="center"/>
      <protection/>
    </xf>
    <xf numFmtId="170" fontId="9" fillId="0" borderId="46" xfId="103" applyNumberFormat="1" applyFont="1" applyFill="1" applyBorder="1" applyAlignment="1">
      <alignment horizontal="center" vertical="center"/>
      <protection/>
    </xf>
    <xf numFmtId="170" fontId="9" fillId="0" borderId="58" xfId="103" applyNumberFormat="1" applyFont="1" applyFill="1" applyBorder="1" applyAlignment="1">
      <alignment horizontal="center" vertical="center"/>
      <protection/>
    </xf>
    <xf numFmtId="170" fontId="9" fillId="0" borderId="58" xfId="103" applyNumberFormat="1" applyFont="1" applyFill="1" applyBorder="1" applyAlignment="1">
      <alignment horizontal="center" vertical="center" wrapText="1"/>
      <protection/>
    </xf>
    <xf numFmtId="49" fontId="8" fillId="0" borderId="66" xfId="103" applyNumberFormat="1" applyFont="1" applyFill="1" applyBorder="1" applyAlignment="1">
      <alignment horizontal="left" vertical="center"/>
      <protection/>
    </xf>
    <xf numFmtId="3" fontId="8" fillId="0" borderId="84" xfId="103" applyNumberFormat="1" applyFont="1" applyFill="1" applyBorder="1" applyAlignment="1" applyProtection="1">
      <alignment horizontal="right" vertical="center"/>
      <protection locked="0"/>
    </xf>
    <xf numFmtId="3" fontId="8" fillId="0" borderId="84" xfId="103" applyNumberFormat="1" applyFont="1" applyFill="1" applyBorder="1" applyAlignment="1" applyProtection="1">
      <alignment horizontal="right" vertical="center" wrapText="1"/>
      <protection locked="0"/>
    </xf>
    <xf numFmtId="3" fontId="8" fillId="0" borderId="80" xfId="103" applyNumberFormat="1" applyFont="1" applyFill="1" applyBorder="1" applyAlignment="1" applyProtection="1">
      <alignment horizontal="right" vertical="center" wrapText="1"/>
      <protection locked="0"/>
    </xf>
    <xf numFmtId="3" fontId="9" fillId="0" borderId="84" xfId="103" applyNumberFormat="1" applyFont="1" applyFill="1" applyBorder="1" applyAlignment="1" applyProtection="1">
      <alignment horizontal="right" vertical="center" wrapText="1"/>
      <protection locked="0"/>
    </xf>
    <xf numFmtId="170" fontId="9" fillId="0" borderId="80" xfId="103" applyNumberFormat="1" applyFont="1" applyFill="1" applyBorder="1" applyAlignment="1">
      <alignment horizontal="right" vertical="center" wrapText="1"/>
      <protection/>
    </xf>
    <xf numFmtId="4" fontId="9" fillId="0" borderId="84" xfId="103" applyNumberFormat="1" applyFont="1" applyFill="1" applyBorder="1" applyAlignment="1">
      <alignment horizontal="right" vertical="center" wrapText="1"/>
      <protection/>
    </xf>
    <xf numFmtId="49" fontId="10" fillId="0" borderId="54" xfId="103" applyNumberFormat="1" applyFont="1" applyFill="1" applyBorder="1" applyAlignment="1" quotePrefix="1">
      <alignment horizontal="left" vertical="center" indent="1"/>
      <protection/>
    </xf>
    <xf numFmtId="3" fontId="10" fillId="0" borderId="65" xfId="103" applyNumberFormat="1" applyFont="1" applyFill="1" applyBorder="1" applyAlignment="1" applyProtection="1">
      <alignment horizontal="right" vertical="center"/>
      <protection locked="0"/>
    </xf>
    <xf numFmtId="3" fontId="10" fillId="0" borderId="65" xfId="103" applyNumberFormat="1" applyFont="1" applyFill="1" applyBorder="1" applyAlignment="1" applyProtection="1">
      <alignment horizontal="right" vertical="center" wrapText="1"/>
      <protection locked="0"/>
    </xf>
    <xf numFmtId="170" fontId="9" fillId="0" borderId="65" xfId="103" applyNumberFormat="1" applyFont="1" applyFill="1" applyBorder="1" applyAlignment="1">
      <alignment horizontal="right" vertical="center" wrapText="1"/>
      <protection/>
    </xf>
    <xf numFmtId="4" fontId="10" fillId="0" borderId="65" xfId="103" applyNumberFormat="1" applyFont="1" applyFill="1" applyBorder="1" applyAlignment="1" applyProtection="1">
      <alignment vertical="center" wrapText="1"/>
      <protection locked="0"/>
    </xf>
    <xf numFmtId="49" fontId="8" fillId="0" borderId="54" xfId="103" applyNumberFormat="1" applyFont="1" applyFill="1" applyBorder="1" applyAlignment="1">
      <alignment horizontal="left" vertical="center"/>
      <protection/>
    </xf>
    <xf numFmtId="3" fontId="8" fillId="0" borderId="65" xfId="103" applyNumberFormat="1" applyFont="1" applyFill="1" applyBorder="1" applyAlignment="1" applyProtection="1">
      <alignment horizontal="right" vertical="center"/>
      <protection locked="0"/>
    </xf>
    <xf numFmtId="3" fontId="8" fillId="0" borderId="65" xfId="103" applyNumberFormat="1" applyFont="1" applyFill="1" applyBorder="1" applyAlignment="1" applyProtection="1">
      <alignment horizontal="right" vertical="center" wrapText="1"/>
      <protection locked="0"/>
    </xf>
    <xf numFmtId="4" fontId="8" fillId="0" borderId="65" xfId="103" applyNumberFormat="1" applyFont="1" applyFill="1" applyBorder="1" applyAlignment="1" applyProtection="1">
      <alignment vertical="center" wrapText="1"/>
      <protection locked="0"/>
    </xf>
    <xf numFmtId="3" fontId="9" fillId="0" borderId="65" xfId="103" applyNumberFormat="1" applyFont="1" applyFill="1" applyBorder="1" applyAlignment="1" applyProtection="1">
      <alignment horizontal="right" vertical="center" wrapText="1"/>
      <protection locked="0"/>
    </xf>
    <xf numFmtId="4" fontId="9" fillId="0" borderId="65" xfId="103" applyNumberFormat="1" applyFont="1" applyFill="1" applyBorder="1" applyAlignment="1">
      <alignment vertical="center" wrapText="1"/>
      <protection/>
    </xf>
    <xf numFmtId="49" fontId="8" fillId="0" borderId="63" xfId="103" applyNumberFormat="1" applyFont="1" applyFill="1" applyBorder="1" applyAlignment="1" applyProtection="1">
      <alignment horizontal="left" vertical="center"/>
      <protection locked="0"/>
    </xf>
    <xf numFmtId="3" fontId="8" fillId="0" borderId="85" xfId="103" applyNumberFormat="1" applyFont="1" applyFill="1" applyBorder="1" applyAlignment="1" applyProtection="1">
      <alignment horizontal="right" vertical="center"/>
      <protection locked="0"/>
    </xf>
    <xf numFmtId="3" fontId="8" fillId="0" borderId="85" xfId="103" applyNumberFormat="1" applyFont="1" applyFill="1" applyBorder="1" applyAlignment="1" applyProtection="1">
      <alignment horizontal="right" vertical="center" wrapText="1"/>
      <protection locked="0"/>
    </xf>
    <xf numFmtId="170" fontId="9" fillId="0" borderId="68" xfId="103" applyNumberFormat="1" applyFont="1" applyFill="1" applyBorder="1" applyAlignment="1">
      <alignment horizontal="right" vertical="center" wrapText="1"/>
      <protection/>
    </xf>
    <xf numFmtId="4" fontId="8" fillId="0" borderId="85" xfId="103" applyNumberFormat="1" applyFont="1" applyFill="1" applyBorder="1" applyAlignment="1" applyProtection="1">
      <alignment vertical="center" wrapText="1"/>
      <protection locked="0"/>
    </xf>
    <xf numFmtId="49" fontId="9" fillId="0" borderId="37" xfId="103" applyNumberFormat="1" applyFont="1" applyFill="1" applyBorder="1" applyAlignment="1" applyProtection="1">
      <alignment horizontal="left" vertical="center" indent="1"/>
      <protection locked="0"/>
    </xf>
    <xf numFmtId="170" fontId="9" fillId="0" borderId="72" xfId="103" applyNumberFormat="1" applyFont="1" applyFill="1" applyBorder="1" applyAlignment="1">
      <alignment vertical="center"/>
      <protection/>
    </xf>
    <xf numFmtId="4" fontId="8" fillId="0" borderId="72" xfId="103" applyNumberFormat="1" applyFont="1" applyFill="1" applyBorder="1" applyAlignment="1" applyProtection="1">
      <alignment vertical="center" wrapText="1"/>
      <protection locked="0"/>
    </xf>
    <xf numFmtId="49" fontId="9" fillId="0" borderId="40" xfId="103" applyNumberFormat="1" applyFont="1" applyFill="1" applyBorder="1" applyAlignment="1" applyProtection="1">
      <alignment vertical="center"/>
      <protection locked="0"/>
    </xf>
    <xf numFmtId="49" fontId="9" fillId="0" borderId="40" xfId="103" applyNumberFormat="1" applyFont="1" applyFill="1" applyBorder="1" applyAlignment="1" applyProtection="1">
      <alignment horizontal="right" vertical="center"/>
      <protection locked="0"/>
    </xf>
    <xf numFmtId="3" fontId="8" fillId="0" borderId="40" xfId="103" applyNumberFormat="1" applyFont="1" applyFill="1" applyBorder="1" applyAlignment="1" applyProtection="1">
      <alignment horizontal="right" vertical="center" wrapText="1"/>
      <protection locked="0"/>
    </xf>
    <xf numFmtId="49" fontId="9" fillId="0" borderId="86" xfId="103" applyNumberFormat="1" applyFont="1" applyFill="1" applyBorder="1" applyAlignment="1" applyProtection="1">
      <alignment vertical="center"/>
      <protection locked="0"/>
    </xf>
    <xf numFmtId="49" fontId="9" fillId="0" borderId="86" xfId="103" applyNumberFormat="1" applyFont="1" applyFill="1" applyBorder="1" applyAlignment="1" applyProtection="1">
      <alignment horizontal="right" vertical="center"/>
      <protection locked="0"/>
    </xf>
    <xf numFmtId="3" fontId="8" fillId="0" borderId="86" xfId="103" applyNumberFormat="1" applyFont="1" applyFill="1" applyBorder="1" applyAlignment="1" applyProtection="1">
      <alignment horizontal="right" vertical="center" wrapText="1"/>
      <protection locked="0"/>
    </xf>
    <xf numFmtId="49" fontId="8" fillId="0" borderId="61" xfId="103" applyNumberFormat="1" applyFont="1" applyFill="1" applyBorder="1" applyAlignment="1">
      <alignment horizontal="left" vertical="center"/>
      <protection/>
    </xf>
    <xf numFmtId="3" fontId="8" fillId="0" borderId="84" xfId="103" applyNumberFormat="1" applyFont="1" applyFill="1" applyBorder="1" applyAlignment="1" applyProtection="1">
      <alignment horizontal="right" vertical="center" wrapText="1"/>
      <protection locked="0"/>
    </xf>
    <xf numFmtId="170" fontId="9" fillId="0" borderId="84" xfId="103" applyNumberFormat="1" applyFont="1" applyFill="1" applyBorder="1" applyAlignment="1" applyProtection="1">
      <alignment horizontal="right" vertical="center" wrapText="1"/>
      <protection/>
    </xf>
    <xf numFmtId="3" fontId="9" fillId="0" borderId="84" xfId="103" applyNumberFormat="1" applyFont="1" applyFill="1" applyBorder="1" applyAlignment="1">
      <alignment horizontal="right" vertical="center" wrapText="1"/>
      <protection/>
    </xf>
    <xf numFmtId="49" fontId="8" fillId="0" borderId="42" xfId="103" applyNumberFormat="1" applyFont="1" applyFill="1" applyBorder="1" applyAlignment="1">
      <alignment horizontal="left" vertical="center"/>
      <protection/>
    </xf>
    <xf numFmtId="3" fontId="8" fillId="0" borderId="65" xfId="103" applyNumberFormat="1" applyFont="1" applyFill="1" applyBorder="1" applyAlignment="1" applyProtection="1">
      <alignment horizontal="right" vertical="center" wrapText="1"/>
      <protection locked="0"/>
    </xf>
    <xf numFmtId="170" fontId="9" fillId="0" borderId="65" xfId="103" applyNumberFormat="1" applyFont="1" applyFill="1" applyBorder="1" applyAlignment="1" applyProtection="1">
      <alignment horizontal="right" vertical="center" wrapText="1"/>
      <protection/>
    </xf>
    <xf numFmtId="3" fontId="8" fillId="0" borderId="65" xfId="103" applyNumberFormat="1" applyFont="1" applyFill="1" applyBorder="1" applyAlignment="1" applyProtection="1">
      <alignment vertical="center" wrapText="1"/>
      <protection locked="0"/>
    </xf>
    <xf numFmtId="49" fontId="8" fillId="0" borderId="42" xfId="103" applyNumberFormat="1" applyFont="1" applyFill="1" applyBorder="1" applyAlignment="1" applyProtection="1">
      <alignment horizontal="left" vertical="center"/>
      <protection locked="0"/>
    </xf>
    <xf numFmtId="3" fontId="9" fillId="0" borderId="65" xfId="103" applyNumberFormat="1" applyFont="1" applyFill="1" applyBorder="1" applyAlignment="1">
      <alignment vertical="center" wrapText="1"/>
      <protection/>
    </xf>
    <xf numFmtId="49" fontId="8" fillId="0" borderId="64" xfId="103" applyNumberFormat="1" applyFont="1" applyFill="1" applyBorder="1" applyAlignment="1" applyProtection="1">
      <alignment horizontal="left" vertical="center"/>
      <protection locked="0"/>
    </xf>
    <xf numFmtId="3" fontId="8" fillId="0" borderId="85" xfId="103" applyNumberFormat="1" applyFont="1" applyFill="1" applyBorder="1" applyAlignment="1" applyProtection="1">
      <alignment horizontal="right" vertical="center" wrapText="1"/>
      <protection locked="0"/>
    </xf>
    <xf numFmtId="170" fontId="9" fillId="0" borderId="85" xfId="103" applyNumberFormat="1" applyFont="1" applyFill="1" applyBorder="1" applyAlignment="1" applyProtection="1">
      <alignment horizontal="right" vertical="center" wrapText="1"/>
      <protection/>
    </xf>
    <xf numFmtId="3" fontId="8" fillId="0" borderId="85" xfId="103" applyNumberFormat="1" applyFont="1" applyFill="1" applyBorder="1" applyAlignment="1" applyProtection="1">
      <alignment vertical="center" wrapText="1"/>
      <protection locked="0"/>
    </xf>
    <xf numFmtId="169" fontId="9" fillId="0" borderId="72" xfId="103" applyNumberFormat="1" applyFont="1" applyFill="1" applyBorder="1" applyAlignment="1">
      <alignment horizontal="left" vertical="center" wrapText="1" indent="1"/>
      <protection/>
    </xf>
    <xf numFmtId="3" fontId="9" fillId="0" borderId="72" xfId="103" applyNumberFormat="1" applyFont="1" applyFill="1" applyBorder="1" applyAlignment="1">
      <alignment horizontal="right" vertical="center" wrapText="1"/>
      <protection/>
    </xf>
    <xf numFmtId="169" fontId="61" fillId="0" borderId="0" xfId="103" applyNumberFormat="1" applyFont="1" applyFill="1" applyBorder="1" applyAlignment="1">
      <alignment horizontal="left" vertical="center" wrapText="1"/>
      <protection/>
    </xf>
    <xf numFmtId="170" fontId="9" fillId="0" borderId="72" xfId="103" applyNumberFormat="1" applyFont="1" applyFill="1" applyBorder="1" applyAlignment="1">
      <alignment horizontal="center" vertical="center" wrapText="1"/>
      <protection/>
    </xf>
    <xf numFmtId="3" fontId="8" fillId="0" borderId="80" xfId="103" applyNumberFormat="1" applyFont="1" applyFill="1" applyBorder="1" applyAlignment="1" applyProtection="1">
      <alignment horizontal="right" vertical="center" wrapText="1"/>
      <protection locked="0"/>
    </xf>
    <xf numFmtId="3" fontId="8" fillId="0" borderId="87" xfId="103" applyNumberFormat="1" applyFont="1" applyFill="1" applyBorder="1" applyAlignment="1" applyProtection="1">
      <alignment horizontal="right" vertical="center" wrapText="1"/>
      <protection locked="0"/>
    </xf>
    <xf numFmtId="3" fontId="8" fillId="0" borderId="68" xfId="103" applyNumberFormat="1" applyFont="1" applyFill="1" applyBorder="1" applyAlignment="1" applyProtection="1">
      <alignment horizontal="right" vertical="center" wrapText="1"/>
      <protection locked="0"/>
    </xf>
    <xf numFmtId="170" fontId="9" fillId="0" borderId="72" xfId="103" applyNumberFormat="1" applyFont="1" applyFill="1" applyBorder="1" applyAlignment="1">
      <alignment horizontal="right" vertical="center" wrapText="1"/>
      <protection/>
    </xf>
    <xf numFmtId="0" fontId="4" fillId="0" borderId="0" xfId="0" applyFont="1" applyBorder="1" applyAlignment="1">
      <alignment/>
    </xf>
    <xf numFmtId="10" fontId="19" fillId="0" borderId="0" xfId="113" applyNumberFormat="1" applyFont="1" applyBorder="1" applyAlignment="1">
      <alignment horizontal="center"/>
    </xf>
    <xf numFmtId="3" fontId="19" fillId="0" borderId="61" xfId="0" applyNumberFormat="1" applyFont="1" applyBorder="1" applyAlignment="1">
      <alignment/>
    </xf>
    <xf numFmtId="14" fontId="24" fillId="0" borderId="64" xfId="96" applyNumberFormat="1" applyFont="1" applyBorder="1" applyAlignment="1">
      <alignment horizontal="center" vertical="center" wrapText="1"/>
      <protection/>
    </xf>
    <xf numFmtId="0" fontId="29" fillId="0" borderId="0" xfId="0" applyFont="1" applyBorder="1" applyAlignment="1">
      <alignment horizontal="right"/>
    </xf>
    <xf numFmtId="0" fontId="31" fillId="0" borderId="0" xfId="0" applyFont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3" fontId="31" fillId="0" borderId="0" xfId="0" applyNumberFormat="1" applyFont="1" applyFill="1" applyBorder="1" applyAlignment="1">
      <alignment vertical="center"/>
    </xf>
    <xf numFmtId="0" fontId="29" fillId="0" borderId="0" xfId="0" applyFont="1" applyBorder="1" applyAlignment="1">
      <alignment/>
    </xf>
    <xf numFmtId="170" fontId="57" fillId="0" borderId="0" xfId="102" applyNumberFormat="1" applyFont="1" applyFill="1" applyBorder="1" applyAlignment="1" applyProtection="1">
      <alignment horizontal="centerContinuous" vertical="center"/>
      <protection/>
    </xf>
    <xf numFmtId="0" fontId="33" fillId="0" borderId="0" xfId="100" applyFont="1" applyFill="1" applyBorder="1" applyAlignment="1" applyProtection="1">
      <alignment horizontal="right"/>
      <protection/>
    </xf>
    <xf numFmtId="0" fontId="19" fillId="0" borderId="38" xfId="102" applyFont="1" applyFill="1" applyBorder="1" applyAlignment="1" applyProtection="1">
      <alignment horizontal="center" vertical="center" wrapText="1"/>
      <protection/>
    </xf>
    <xf numFmtId="0" fontId="19" fillId="0" borderId="73" xfId="102" applyFont="1" applyFill="1" applyBorder="1" applyAlignment="1" applyProtection="1">
      <alignment horizontal="center" vertical="center" wrapText="1"/>
      <protection/>
    </xf>
    <xf numFmtId="0" fontId="9" fillId="0" borderId="88" xfId="102" applyFont="1" applyFill="1" applyBorder="1" applyAlignment="1" applyProtection="1">
      <alignment horizontal="center" vertical="center" wrapText="1"/>
      <protection/>
    </xf>
    <xf numFmtId="0" fontId="9" fillId="0" borderId="52" xfId="102" applyFont="1" applyFill="1" applyBorder="1" applyAlignment="1">
      <alignment horizontal="center" vertical="center" wrapText="1"/>
      <protection/>
    </xf>
    <xf numFmtId="0" fontId="9" fillId="0" borderId="53" xfId="102" applyFont="1" applyFill="1" applyBorder="1" applyAlignment="1">
      <alignment horizontal="center" vertical="center" wrapText="1"/>
      <protection/>
    </xf>
    <xf numFmtId="0" fontId="9" fillId="0" borderId="89" xfId="102" applyFont="1" applyFill="1" applyBorder="1" applyAlignment="1" applyProtection="1">
      <alignment horizontal="center" vertical="center" wrapText="1"/>
      <protection/>
    </xf>
    <xf numFmtId="3" fontId="9" fillId="0" borderId="33" xfId="102" applyNumberFormat="1" applyFont="1" applyFill="1" applyBorder="1" applyAlignment="1">
      <alignment horizontal="center"/>
      <protection/>
    </xf>
    <xf numFmtId="3" fontId="9" fillId="0" borderId="34" xfId="102" applyNumberFormat="1" applyFont="1" applyFill="1" applyBorder="1" applyAlignment="1">
      <alignment horizontal="center"/>
      <protection/>
    </xf>
    <xf numFmtId="0" fontId="9" fillId="0" borderId="89" xfId="102" applyFont="1" applyFill="1" applyBorder="1" applyAlignment="1" applyProtection="1">
      <alignment horizontal="left" vertical="center" wrapText="1" indent="1"/>
      <protection/>
    </xf>
    <xf numFmtId="170" fontId="9" fillId="0" borderId="37" xfId="102" applyNumberFormat="1" applyFont="1" applyFill="1" applyBorder="1" applyAlignment="1" applyProtection="1">
      <alignment horizontal="right" vertical="center" wrapText="1"/>
      <protection/>
    </xf>
    <xf numFmtId="170" fontId="9" fillId="0" borderId="72" xfId="102" applyNumberFormat="1" applyFont="1" applyFill="1" applyBorder="1" applyAlignment="1" applyProtection="1">
      <alignment horizontal="right" vertical="center" wrapText="1"/>
      <protection/>
    </xf>
    <xf numFmtId="0" fontId="9" fillId="0" borderId="88" xfId="102" applyFont="1" applyFill="1" applyBorder="1" applyAlignment="1" applyProtection="1">
      <alignment horizontal="left" vertical="center" wrapText="1" indent="1"/>
      <protection/>
    </xf>
    <xf numFmtId="170" fontId="9" fillId="0" borderId="37" xfId="102" applyNumberFormat="1" applyFont="1" applyFill="1" applyBorder="1" applyAlignment="1" applyProtection="1">
      <alignment horizontal="right" vertical="center" wrapText="1"/>
      <protection locked="0"/>
    </xf>
    <xf numFmtId="170" fontId="9" fillId="0" borderId="72" xfId="102" applyNumberFormat="1" applyFont="1" applyFill="1" applyBorder="1" applyAlignment="1" applyProtection="1">
      <alignment horizontal="right" vertical="center" wrapText="1"/>
      <protection locked="0"/>
    </xf>
    <xf numFmtId="170" fontId="8" fillId="0" borderId="90" xfId="102" applyNumberFormat="1" applyFont="1" applyFill="1" applyBorder="1" applyAlignment="1" applyProtection="1">
      <alignment horizontal="right" vertical="center" wrapText="1"/>
      <protection locked="0"/>
    </xf>
    <xf numFmtId="3" fontId="8" fillId="0" borderId="62" xfId="102" applyNumberFormat="1" applyFont="1" applyFill="1" applyBorder="1">
      <alignment/>
      <protection/>
    </xf>
    <xf numFmtId="3" fontId="8" fillId="0" borderId="83" xfId="102" applyNumberFormat="1" applyFont="1" applyFill="1" applyBorder="1">
      <alignment/>
      <protection/>
    </xf>
    <xf numFmtId="170" fontId="8" fillId="0" borderId="81" xfId="102" applyNumberFormat="1" applyFont="1" applyFill="1" applyBorder="1" applyAlignment="1" applyProtection="1">
      <alignment horizontal="right" vertical="center" wrapText="1"/>
      <protection locked="0"/>
    </xf>
    <xf numFmtId="3" fontId="8" fillId="0" borderId="43" xfId="102" applyNumberFormat="1" applyFont="1" applyFill="1" applyBorder="1">
      <alignment/>
      <protection/>
    </xf>
    <xf numFmtId="3" fontId="8" fillId="0" borderId="44" xfId="102" applyNumberFormat="1" applyFont="1" applyFill="1" applyBorder="1">
      <alignment/>
      <protection/>
    </xf>
    <xf numFmtId="3" fontId="8" fillId="0" borderId="33" xfId="102" applyNumberFormat="1" applyFont="1" applyFill="1" applyBorder="1">
      <alignment/>
      <protection/>
    </xf>
    <xf numFmtId="3" fontId="8" fillId="0" borderId="34" xfId="102" applyNumberFormat="1" applyFont="1" applyFill="1" applyBorder="1">
      <alignment/>
      <protection/>
    </xf>
    <xf numFmtId="170" fontId="9" fillId="0" borderId="88" xfId="102" applyNumberFormat="1" applyFont="1" applyFill="1" applyBorder="1" applyAlignment="1" applyProtection="1">
      <alignment horizontal="right" vertical="center" wrapText="1"/>
      <protection/>
    </xf>
    <xf numFmtId="170" fontId="8" fillId="0" borderId="79" xfId="102" applyNumberFormat="1" applyFont="1" applyFill="1" applyBorder="1" applyAlignment="1" applyProtection="1">
      <alignment horizontal="right" vertical="center" wrapText="1"/>
      <protection locked="0"/>
    </xf>
    <xf numFmtId="170" fontId="8" fillId="0" borderId="91" xfId="102" applyNumberFormat="1" applyFont="1" applyFill="1" applyBorder="1" applyAlignment="1" applyProtection="1">
      <alignment horizontal="right" vertical="center" wrapText="1"/>
      <protection locked="0"/>
    </xf>
    <xf numFmtId="170" fontId="8" fillId="0" borderId="92" xfId="102" applyNumberFormat="1" applyFont="1" applyFill="1" applyBorder="1" applyAlignment="1" applyProtection="1">
      <alignment horizontal="right" vertical="center" wrapText="1"/>
      <protection locked="0"/>
    </xf>
    <xf numFmtId="170" fontId="9" fillId="0" borderId="92" xfId="102" applyNumberFormat="1" applyFont="1" applyFill="1" applyBorder="1" applyAlignment="1" applyProtection="1">
      <alignment horizontal="right" vertical="center" wrapText="1"/>
      <protection locked="0"/>
    </xf>
    <xf numFmtId="3" fontId="8" fillId="0" borderId="73" xfId="102" applyNumberFormat="1" applyFont="1" applyFill="1" applyBorder="1">
      <alignment/>
      <protection/>
    </xf>
    <xf numFmtId="3" fontId="8" fillId="0" borderId="75" xfId="102" applyNumberFormat="1" applyFont="1" applyFill="1" applyBorder="1">
      <alignment/>
      <protection/>
    </xf>
    <xf numFmtId="170" fontId="8" fillId="0" borderId="93" xfId="102" applyNumberFormat="1" applyFont="1" applyFill="1" applyBorder="1" applyAlignment="1" applyProtection="1">
      <alignment horizontal="right" vertical="center" wrapText="1"/>
      <protection locked="0"/>
    </xf>
    <xf numFmtId="170" fontId="8" fillId="0" borderId="81" xfId="102" applyNumberFormat="1" applyFont="1" applyFill="1" applyBorder="1" applyAlignment="1" applyProtection="1">
      <alignment horizontal="right" vertical="center" wrapText="1"/>
      <protection locked="0"/>
    </xf>
    <xf numFmtId="0" fontId="10" fillId="0" borderId="52" xfId="102" applyFont="1" applyFill="1" applyBorder="1" applyAlignment="1" applyProtection="1">
      <alignment horizontal="left" vertical="center" wrapText="1" indent="1"/>
      <protection/>
    </xf>
    <xf numFmtId="170" fontId="8" fillId="0" borderId="79" xfId="102" applyNumberFormat="1" applyFont="1" applyFill="1" applyBorder="1" applyAlignment="1" applyProtection="1">
      <alignment horizontal="right" vertical="center" wrapText="1"/>
      <protection/>
    </xf>
    <xf numFmtId="170" fontId="8" fillId="0" borderId="81" xfId="102" applyNumberFormat="1" applyFont="1" applyFill="1" applyBorder="1" applyAlignment="1" applyProtection="1">
      <alignment horizontal="right" vertical="center" wrapText="1"/>
      <protection/>
    </xf>
    <xf numFmtId="170" fontId="8" fillId="0" borderId="94" xfId="102" applyNumberFormat="1" applyFont="1" applyFill="1" applyBorder="1" applyAlignment="1" applyProtection="1">
      <alignment horizontal="right" vertical="center" wrapText="1"/>
      <protection locked="0"/>
    </xf>
    <xf numFmtId="3" fontId="8" fillId="0" borderId="57" xfId="102" applyNumberFormat="1" applyFont="1" applyFill="1" applyBorder="1">
      <alignment/>
      <protection/>
    </xf>
    <xf numFmtId="3" fontId="8" fillId="0" borderId="59" xfId="102" applyNumberFormat="1" applyFont="1" applyFill="1" applyBorder="1">
      <alignment/>
      <protection/>
    </xf>
    <xf numFmtId="170" fontId="8" fillId="0" borderId="90" xfId="102" applyNumberFormat="1" applyFont="1" applyFill="1" applyBorder="1" applyAlignment="1" applyProtection="1">
      <alignment horizontal="right" vertical="center" wrapText="1"/>
      <protection locked="0"/>
    </xf>
    <xf numFmtId="3" fontId="8" fillId="0" borderId="47" xfId="102" applyNumberFormat="1" applyFont="1" applyFill="1" applyBorder="1">
      <alignment/>
      <protection/>
    </xf>
    <xf numFmtId="170" fontId="8" fillId="0" borderId="91" xfId="102" applyNumberFormat="1" applyFont="1" applyFill="1" applyBorder="1" applyAlignment="1" applyProtection="1">
      <alignment horizontal="right" vertical="center" wrapText="1"/>
      <protection locked="0"/>
    </xf>
    <xf numFmtId="170" fontId="9" fillId="0" borderId="88" xfId="102" applyNumberFormat="1" applyFont="1" applyFill="1" applyBorder="1" applyAlignment="1" applyProtection="1">
      <alignment horizontal="right" vertical="center" wrapText="1"/>
      <protection locked="0"/>
    </xf>
    <xf numFmtId="170" fontId="9" fillId="0" borderId="88" xfId="102" applyNumberFormat="1" applyFont="1" applyFill="1" applyBorder="1" applyAlignment="1" applyProtection="1">
      <alignment horizontal="right" vertical="center" wrapText="1"/>
      <protection/>
    </xf>
    <xf numFmtId="49" fontId="9" fillId="0" borderId="37" xfId="102" applyNumberFormat="1" applyFont="1" applyFill="1" applyBorder="1" applyAlignment="1" applyProtection="1">
      <alignment horizontal="left" vertical="center" wrapText="1" indent="1"/>
      <protection/>
    </xf>
    <xf numFmtId="170" fontId="8" fillId="0" borderId="93" xfId="102" applyNumberFormat="1" applyFont="1" applyFill="1" applyBorder="1" applyAlignment="1" applyProtection="1">
      <alignment horizontal="right" vertical="center" wrapText="1"/>
      <protection locked="0"/>
    </xf>
    <xf numFmtId="0" fontId="8" fillId="0" borderId="38" xfId="102" applyFont="1" applyFill="1" applyBorder="1" applyAlignment="1" applyProtection="1">
      <alignment horizontal="left" vertical="center" wrapText="1" indent="2"/>
      <protection/>
    </xf>
    <xf numFmtId="170" fontId="8" fillId="0" borderId="88" xfId="102" applyNumberFormat="1" applyFont="1" applyFill="1" applyBorder="1" applyAlignment="1" applyProtection="1">
      <alignment horizontal="right" vertical="center" wrapText="1"/>
      <protection locked="0"/>
    </xf>
    <xf numFmtId="0" fontId="9" fillId="0" borderId="37" xfId="102" applyFont="1" applyFill="1" applyBorder="1" applyAlignment="1" applyProtection="1">
      <alignment horizontal="left" vertical="center" wrapText="1" indent="1"/>
      <protection/>
    </xf>
    <xf numFmtId="0" fontId="19" fillId="0" borderId="38" xfId="102" applyFont="1" applyFill="1" applyBorder="1" applyAlignment="1" applyProtection="1">
      <alignment horizontal="left" vertical="center" wrapText="1" indent="1"/>
      <protection/>
    </xf>
    <xf numFmtId="3" fontId="8" fillId="0" borderId="0" xfId="102" applyNumberFormat="1" applyFont="1" applyFill="1" applyBorder="1">
      <alignment/>
      <protection/>
    </xf>
    <xf numFmtId="0" fontId="9" fillId="0" borderId="39" xfId="102" applyFont="1" applyFill="1" applyBorder="1" applyAlignment="1" applyProtection="1">
      <alignment horizontal="left" vertical="center" wrapText="1" indent="1"/>
      <protection/>
    </xf>
    <xf numFmtId="0" fontId="9" fillId="0" borderId="38" xfId="102" applyFont="1" applyFill="1" applyBorder="1" applyAlignment="1" applyProtection="1">
      <alignment vertical="center" wrapText="1"/>
      <protection/>
    </xf>
    <xf numFmtId="170" fontId="9" fillId="0" borderId="88" xfId="102" applyNumberFormat="1" applyFont="1" applyFill="1" applyBorder="1" applyAlignment="1" applyProtection="1">
      <alignment vertical="center" wrapText="1"/>
      <protection/>
    </xf>
    <xf numFmtId="170" fontId="8" fillId="0" borderId="90" xfId="102" applyNumberFormat="1" applyFont="1" applyFill="1" applyBorder="1" applyAlignment="1" applyProtection="1">
      <alignment vertical="center" wrapText="1"/>
      <protection locked="0"/>
    </xf>
    <xf numFmtId="170" fontId="8" fillId="0" borderId="81" xfId="102" applyNumberFormat="1" applyFont="1" applyFill="1" applyBorder="1" applyAlignment="1" applyProtection="1">
      <alignment vertical="center" wrapText="1"/>
      <protection locked="0"/>
    </xf>
    <xf numFmtId="170" fontId="8" fillId="0" borderId="93" xfId="102" applyNumberFormat="1" applyFont="1" applyFill="1" applyBorder="1" applyAlignment="1" applyProtection="1">
      <alignment vertical="center" wrapText="1"/>
      <protection locked="0"/>
    </xf>
    <xf numFmtId="0" fontId="8" fillId="0" borderId="43" xfId="102" applyFont="1" applyFill="1" applyBorder="1" applyAlignment="1" applyProtection="1">
      <alignment horizontal="left" indent="6"/>
      <protection/>
    </xf>
    <xf numFmtId="0" fontId="8" fillId="0" borderId="43" xfId="102" applyFont="1" applyFill="1" applyBorder="1" applyAlignment="1" applyProtection="1">
      <alignment horizontal="left" vertical="center" wrapText="1" indent="6"/>
      <protection/>
    </xf>
    <xf numFmtId="0" fontId="8" fillId="0" borderId="33" xfId="102" applyFont="1" applyFill="1" applyBorder="1" applyAlignment="1" applyProtection="1">
      <alignment horizontal="left" vertical="center" wrapText="1" indent="6"/>
      <protection/>
    </xf>
    <xf numFmtId="3" fontId="9" fillId="0" borderId="73" xfId="102" applyNumberFormat="1" applyFont="1" applyFill="1" applyBorder="1">
      <alignment/>
      <protection/>
    </xf>
    <xf numFmtId="3" fontId="9" fillId="0" borderId="75" xfId="102" applyNumberFormat="1" applyFont="1" applyFill="1" applyBorder="1">
      <alignment/>
      <protection/>
    </xf>
    <xf numFmtId="0" fontId="9" fillId="0" borderId="89" xfId="102" applyFont="1" applyFill="1" applyBorder="1" applyAlignment="1" applyProtection="1">
      <alignment vertical="center" wrapText="1"/>
      <protection/>
    </xf>
    <xf numFmtId="170" fontId="9" fillId="0" borderId="37" xfId="102" applyNumberFormat="1" applyFont="1" applyFill="1" applyBorder="1" applyAlignment="1" applyProtection="1">
      <alignment vertical="center" wrapText="1"/>
      <protection locked="0"/>
    </xf>
    <xf numFmtId="0" fontId="12" fillId="0" borderId="38" xfId="102" applyFont="1" applyFill="1" applyBorder="1" applyAlignment="1" applyProtection="1">
      <alignment horizontal="left" vertical="center" wrapText="1" indent="1"/>
      <protection/>
    </xf>
    <xf numFmtId="170" fontId="8" fillId="0" borderId="81" xfId="102" applyNumberFormat="1" applyFont="1" applyFill="1" applyBorder="1" applyAlignment="1" applyProtection="1">
      <alignment vertical="center" wrapText="1"/>
      <protection/>
    </xf>
    <xf numFmtId="170" fontId="8" fillId="0" borderId="91" xfId="102" applyNumberFormat="1" applyFont="1" applyFill="1" applyBorder="1" applyAlignment="1" applyProtection="1">
      <alignment vertical="center" wrapText="1"/>
      <protection locked="0"/>
    </xf>
    <xf numFmtId="49" fontId="8" fillId="0" borderId="38" xfId="102" applyNumberFormat="1" applyFont="1" applyFill="1" applyBorder="1" applyAlignment="1" applyProtection="1">
      <alignment horizontal="left" vertical="center" wrapText="1" indent="1"/>
      <protection/>
    </xf>
    <xf numFmtId="0" fontId="8" fillId="0" borderId="73" xfId="102" applyFont="1" applyFill="1" applyBorder="1" applyAlignment="1" applyProtection="1">
      <alignment horizontal="left" vertical="center" wrapText="1" indent="2"/>
      <protection/>
    </xf>
    <xf numFmtId="170" fontId="8" fillId="22" borderId="88" xfId="102" applyNumberFormat="1" applyFont="1" applyFill="1" applyBorder="1" applyAlignment="1" applyProtection="1">
      <alignment horizontal="right" vertical="center" wrapText="1"/>
      <protection locked="0"/>
    </xf>
    <xf numFmtId="170" fontId="8" fillId="22" borderId="73" xfId="102" applyNumberFormat="1" applyFont="1" applyFill="1" applyBorder="1" applyAlignment="1" applyProtection="1">
      <alignment horizontal="right" vertical="center" wrapText="1"/>
      <protection locked="0"/>
    </xf>
    <xf numFmtId="0" fontId="9" fillId="0" borderId="46" xfId="102" applyFont="1" applyFill="1" applyBorder="1" applyAlignment="1" applyProtection="1">
      <alignment horizontal="left" vertical="center" wrapText="1" indent="1"/>
      <protection/>
    </xf>
    <xf numFmtId="0" fontId="19" fillId="0" borderId="46" xfId="102" applyFont="1" applyFill="1" applyBorder="1" applyAlignment="1" applyProtection="1">
      <alignment vertical="center" wrapText="1"/>
      <protection/>
    </xf>
    <xf numFmtId="170" fontId="9" fillId="0" borderId="46" xfId="102" applyNumberFormat="1" applyFont="1" applyFill="1" applyBorder="1" applyAlignment="1" applyProtection="1">
      <alignment vertical="center" wrapText="1"/>
      <protection/>
    </xf>
    <xf numFmtId="170" fontId="9" fillId="0" borderId="58" xfId="102" applyNumberFormat="1" applyFont="1" applyFill="1" applyBorder="1" applyAlignment="1" applyProtection="1">
      <alignment vertical="center" wrapText="1"/>
      <protection/>
    </xf>
    <xf numFmtId="0" fontId="24" fillId="0" borderId="0" xfId="102" applyFont="1" applyFill="1">
      <alignment/>
      <protection/>
    </xf>
    <xf numFmtId="0" fontId="64" fillId="0" borderId="0" xfId="102" applyFont="1" applyFill="1">
      <alignment/>
      <protection/>
    </xf>
    <xf numFmtId="0" fontId="66" fillId="0" borderId="0" xfId="0" applyFont="1" applyAlignment="1">
      <alignment/>
    </xf>
    <xf numFmtId="3" fontId="36" fillId="0" borderId="43" xfId="0" applyNumberFormat="1" applyFont="1" applyFill="1" applyBorder="1" applyAlignment="1">
      <alignment/>
    </xf>
    <xf numFmtId="3" fontId="67" fillId="0" borderId="42" xfId="0" applyNumberFormat="1" applyFont="1" applyBorder="1" applyAlignment="1">
      <alignment/>
    </xf>
    <xf numFmtId="3" fontId="18" fillId="0" borderId="43" xfId="0" applyNumberFormat="1" applyFont="1" applyFill="1" applyBorder="1" applyAlignment="1">
      <alignment/>
    </xf>
    <xf numFmtId="3" fontId="36" fillId="0" borderId="43" xfId="0" applyNumberFormat="1" applyFont="1" applyFill="1" applyBorder="1" applyAlignment="1">
      <alignment/>
    </xf>
    <xf numFmtId="3" fontId="18" fillId="0" borderId="43" xfId="0" applyNumberFormat="1" applyFont="1" applyFill="1" applyBorder="1" applyAlignment="1">
      <alignment/>
    </xf>
    <xf numFmtId="3" fontId="68" fillId="0" borderId="45" xfId="0" applyNumberFormat="1" applyFont="1" applyBorder="1" applyAlignment="1">
      <alignment/>
    </xf>
    <xf numFmtId="3" fontId="37" fillId="0" borderId="43" xfId="0" applyNumberFormat="1" applyFont="1" applyFill="1" applyBorder="1" applyAlignment="1">
      <alignment/>
    </xf>
    <xf numFmtId="3" fontId="36" fillId="0" borderId="78" xfId="0" applyNumberFormat="1" applyFont="1" applyBorder="1" applyAlignment="1">
      <alignment/>
    </xf>
    <xf numFmtId="3" fontId="19" fillId="0" borderId="43" xfId="0" applyNumberFormat="1" applyFont="1" applyBorder="1" applyAlignment="1">
      <alignment/>
    </xf>
    <xf numFmtId="3" fontId="36" fillId="0" borderId="78" xfId="0" applyNumberFormat="1" applyFont="1" applyFill="1" applyBorder="1" applyAlignment="1">
      <alignment/>
    </xf>
    <xf numFmtId="3" fontId="8" fillId="0" borderId="75" xfId="102" applyNumberFormat="1" applyFont="1" applyFill="1" applyBorder="1">
      <alignment/>
      <protection/>
    </xf>
    <xf numFmtId="0" fontId="4" fillId="0" borderId="0" xfId="103" applyFont="1" applyFill="1" applyAlignment="1">
      <alignment vertical="center" wrapText="1"/>
      <protection/>
    </xf>
    <xf numFmtId="0" fontId="10" fillId="0" borderId="0" xfId="0" applyFont="1" applyAlignment="1">
      <alignment horizontal="right"/>
    </xf>
    <xf numFmtId="0" fontId="26" fillId="0" borderId="0" xfId="0" applyFont="1" applyAlignment="1">
      <alignment horizontal="centerContinuous"/>
    </xf>
    <xf numFmtId="0" fontId="5" fillId="0" borderId="38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7" fillId="0" borderId="42" xfId="0" applyFont="1" applyBorder="1" applyAlignment="1">
      <alignment/>
    </xf>
    <xf numFmtId="0" fontId="0" fillId="0" borderId="0" xfId="0" applyFont="1" applyAlignment="1">
      <alignment/>
    </xf>
    <xf numFmtId="0" fontId="4" fillId="0" borderId="42" xfId="0" applyFont="1" applyBorder="1" applyAlignment="1" quotePrefix="1">
      <alignment/>
    </xf>
    <xf numFmtId="164" fontId="0" fillId="0" borderId="0" xfId="0" applyNumberFormat="1" applyFont="1" applyAlignment="1">
      <alignment/>
    </xf>
    <xf numFmtId="0" fontId="17" fillId="0" borderId="42" xfId="0" applyFont="1" applyBorder="1" applyAlignment="1">
      <alignment/>
    </xf>
    <xf numFmtId="0" fontId="4" fillId="0" borderId="42" xfId="0" applyFont="1" applyBorder="1" applyAlignment="1" quotePrefix="1">
      <alignment/>
    </xf>
    <xf numFmtId="0" fontId="1" fillId="0" borderId="0" xfId="0" applyFont="1" applyAlignment="1">
      <alignment/>
    </xf>
    <xf numFmtId="0" fontId="4" fillId="0" borderId="42" xfId="0" applyFont="1" applyBorder="1" applyAlignment="1">
      <alignment/>
    </xf>
    <xf numFmtId="49" fontId="4" fillId="0" borderId="42" xfId="0" applyNumberFormat="1" applyFont="1" applyBorder="1" applyAlignment="1">
      <alignment/>
    </xf>
    <xf numFmtId="0" fontId="69" fillId="0" borderId="0" xfId="0" applyFont="1" applyAlignment="1">
      <alignment/>
    </xf>
    <xf numFmtId="49" fontId="4" fillId="0" borderId="42" xfId="0" applyNumberFormat="1" applyFont="1" applyBorder="1" applyAlignment="1">
      <alignment/>
    </xf>
    <xf numFmtId="0" fontId="4" fillId="0" borderId="42" xfId="0" applyFont="1" applyBorder="1" applyAlignment="1">
      <alignment/>
    </xf>
    <xf numFmtId="49" fontId="4" fillId="0" borderId="64" xfId="0" applyNumberFormat="1" applyFont="1" applyBorder="1" applyAlignment="1">
      <alignment/>
    </xf>
    <xf numFmtId="0" fontId="5" fillId="0" borderId="38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7" fillId="0" borderId="61" xfId="0" applyFont="1" applyBorder="1" applyAlignment="1">
      <alignment/>
    </xf>
    <xf numFmtId="164" fontId="4" fillId="0" borderId="81" xfId="68" applyNumberFormat="1" applyFont="1" applyBorder="1" applyAlignment="1">
      <alignment/>
    </xf>
    <xf numFmtId="164" fontId="4" fillId="0" borderId="81" xfId="68" applyNumberFormat="1" applyFont="1" applyBorder="1" applyAlignment="1">
      <alignment/>
    </xf>
    <xf numFmtId="164" fontId="17" fillId="0" borderId="81" xfId="68" applyNumberFormat="1" applyFont="1" applyBorder="1" applyAlignment="1">
      <alignment/>
    </xf>
    <xf numFmtId="164" fontId="4" fillId="0" borderId="90" xfId="68" applyNumberFormat="1" applyFont="1" applyBorder="1" applyAlignment="1">
      <alignment/>
    </xf>
    <xf numFmtId="164" fontId="5" fillId="0" borderId="88" xfId="68" applyNumberFormat="1" applyFont="1" applyBorder="1" applyAlignment="1">
      <alignment vertical="center"/>
    </xf>
    <xf numFmtId="0" fontId="0" fillId="0" borderId="44" xfId="0" applyFont="1" applyBorder="1" applyAlignment="1">
      <alignment/>
    </xf>
    <xf numFmtId="164" fontId="4" fillId="0" borderId="90" xfId="0" applyNumberFormat="1" applyFont="1" applyBorder="1" applyAlignment="1">
      <alignment/>
    </xf>
    <xf numFmtId="0" fontId="0" fillId="0" borderId="83" xfId="0" applyFont="1" applyBorder="1" applyAlignment="1">
      <alignment/>
    </xf>
    <xf numFmtId="0" fontId="5" fillId="0" borderId="88" xfId="0" applyFont="1" applyBorder="1" applyAlignment="1">
      <alignment horizontal="center" vertical="center"/>
    </xf>
    <xf numFmtId="0" fontId="65" fillId="0" borderId="75" xfId="0" applyFont="1" applyBorder="1" applyAlignment="1">
      <alignment horizontal="center" vertical="center"/>
    </xf>
    <xf numFmtId="0" fontId="70" fillId="0" borderId="0" xfId="102" applyFont="1" applyFill="1">
      <alignment/>
      <protection/>
    </xf>
    <xf numFmtId="3" fontId="8" fillId="0" borderId="48" xfId="102" applyNumberFormat="1" applyFont="1" applyFill="1" applyBorder="1">
      <alignment/>
      <protection/>
    </xf>
    <xf numFmtId="3" fontId="9" fillId="0" borderId="48" xfId="102" applyNumberFormat="1" applyFont="1" applyFill="1" applyBorder="1">
      <alignment/>
      <protection/>
    </xf>
    <xf numFmtId="3" fontId="8" fillId="0" borderId="88" xfId="102" applyNumberFormat="1" applyFont="1" applyFill="1" applyBorder="1">
      <alignment/>
      <protection/>
    </xf>
    <xf numFmtId="170" fontId="10" fillId="0" borderId="89" xfId="102" applyNumberFormat="1" applyFont="1" applyFill="1" applyBorder="1" applyAlignment="1" applyProtection="1">
      <alignment horizontal="right" vertical="center" wrapText="1"/>
      <protection/>
    </xf>
    <xf numFmtId="170" fontId="10" fillId="0" borderId="53" xfId="102" applyNumberFormat="1" applyFont="1" applyFill="1" applyBorder="1" applyAlignment="1" applyProtection="1">
      <alignment horizontal="right" vertical="center" wrapText="1"/>
      <protection/>
    </xf>
    <xf numFmtId="3" fontId="4" fillId="0" borderId="0" xfId="96" applyNumberFormat="1" applyFont="1">
      <alignment/>
      <protection/>
    </xf>
    <xf numFmtId="0" fontId="24" fillId="0" borderId="57" xfId="96" applyFont="1" applyBorder="1" applyAlignment="1">
      <alignment horizontal="center" vertical="center"/>
      <protection/>
    </xf>
    <xf numFmtId="167" fontId="23" fillId="0" borderId="33" xfId="71" applyNumberFormat="1" applyFont="1" applyFill="1" applyBorder="1" applyAlignment="1" applyProtection="1">
      <alignment horizontal="right"/>
      <protection/>
    </xf>
    <xf numFmtId="167" fontId="23" fillId="0" borderId="33" xfId="71" applyNumberFormat="1" applyFont="1" applyFill="1" applyBorder="1" applyAlignment="1" applyProtection="1">
      <alignment horizontal="center"/>
      <protection/>
    </xf>
    <xf numFmtId="167" fontId="23" fillId="0" borderId="34" xfId="71" applyNumberFormat="1" applyFont="1" applyFill="1" applyBorder="1" applyAlignment="1" applyProtection="1">
      <alignment horizontal="right"/>
      <protection/>
    </xf>
    <xf numFmtId="3" fontId="23" fillId="0" borderId="43" xfId="103" applyNumberFormat="1" applyFont="1" applyFill="1" applyBorder="1" applyAlignment="1" applyProtection="1">
      <alignment horizontal="center" wrapText="1"/>
      <protection locked="0"/>
    </xf>
    <xf numFmtId="3" fontId="23" fillId="0" borderId="33" xfId="71" applyNumberFormat="1" applyFont="1" applyFill="1" applyBorder="1" applyAlignment="1" applyProtection="1">
      <alignment horizontal="center"/>
      <protection/>
    </xf>
    <xf numFmtId="3" fontId="23" fillId="0" borderId="34" xfId="71" applyNumberFormat="1" applyFont="1" applyFill="1" applyBorder="1" applyAlignment="1" applyProtection="1">
      <alignment horizontal="center"/>
      <protection/>
    </xf>
    <xf numFmtId="167" fontId="23" fillId="0" borderId="49" xfId="71" applyNumberFormat="1" applyFont="1" applyFill="1" applyBorder="1" applyAlignment="1" applyProtection="1">
      <alignment/>
      <protection/>
    </xf>
    <xf numFmtId="167" fontId="23" fillId="0" borderId="50" xfId="71" applyNumberFormat="1" applyFont="1" applyFill="1" applyBorder="1" applyAlignment="1" applyProtection="1">
      <alignment/>
      <protection/>
    </xf>
    <xf numFmtId="0" fontId="4" fillId="0" borderId="0" xfId="104">
      <alignment/>
      <protection/>
    </xf>
    <xf numFmtId="0" fontId="76" fillId="0" borderId="0" xfId="104" applyFont="1" applyAlignment="1">
      <alignment horizontal="center"/>
      <protection/>
    </xf>
    <xf numFmtId="0" fontId="34" fillId="0" borderId="44" xfId="0" applyFont="1" applyBorder="1" applyAlignment="1">
      <alignment/>
    </xf>
    <xf numFmtId="0" fontId="65" fillId="0" borderId="44" xfId="0" applyFont="1" applyBorder="1" applyAlignment="1">
      <alignment/>
    </xf>
    <xf numFmtId="0" fontId="0" fillId="0" borderId="44" xfId="0" applyFont="1" applyBorder="1" applyAlignment="1">
      <alignment/>
    </xf>
    <xf numFmtId="0" fontId="77" fillId="0" borderId="44" xfId="0" applyFont="1" applyBorder="1" applyAlignment="1">
      <alignment/>
    </xf>
    <xf numFmtId="164" fontId="65" fillId="0" borderId="75" xfId="68" applyNumberFormat="1" applyFont="1" applyBorder="1" applyAlignment="1">
      <alignment vertical="center"/>
    </xf>
    <xf numFmtId="170" fontId="4" fillId="0" borderId="0" xfId="99" applyNumberFormat="1" applyFill="1" applyAlignment="1" applyProtection="1">
      <alignment vertical="center" wrapText="1"/>
      <protection/>
    </xf>
    <xf numFmtId="170" fontId="24" fillId="0" borderId="0" xfId="99" applyNumberFormat="1" applyFont="1" applyFill="1" applyAlignment="1" applyProtection="1">
      <alignment horizontal="centerContinuous" vertical="center" wrapText="1"/>
      <protection/>
    </xf>
    <xf numFmtId="170" fontId="4" fillId="0" borderId="0" xfId="99" applyNumberFormat="1" applyFill="1" applyAlignment="1" applyProtection="1">
      <alignment horizontal="centerContinuous" vertical="center"/>
      <protection/>
    </xf>
    <xf numFmtId="170" fontId="4" fillId="0" borderId="0" xfId="99" applyNumberFormat="1" applyFill="1" applyAlignment="1" applyProtection="1">
      <alignment horizontal="center" vertical="center" wrapText="1"/>
      <protection/>
    </xf>
    <xf numFmtId="170" fontId="33" fillId="0" borderId="0" xfId="99" applyNumberFormat="1" applyFont="1" applyFill="1" applyAlignment="1" applyProtection="1">
      <alignment horizontal="right" vertical="center"/>
      <protection/>
    </xf>
    <xf numFmtId="170" fontId="19" fillId="0" borderId="38" xfId="99" applyNumberFormat="1" applyFont="1" applyFill="1" applyBorder="1" applyAlignment="1" applyProtection="1">
      <alignment horizontal="centerContinuous" vertical="center" wrapText="1"/>
      <protection/>
    </xf>
    <xf numFmtId="170" fontId="19" fillId="0" borderId="73" xfId="99" applyNumberFormat="1" applyFont="1" applyFill="1" applyBorder="1" applyAlignment="1" applyProtection="1">
      <alignment horizontal="centerContinuous" vertical="center" wrapText="1"/>
      <protection/>
    </xf>
    <xf numFmtId="170" fontId="19" fillId="0" borderId="75" xfId="99" applyNumberFormat="1" applyFont="1" applyFill="1" applyBorder="1" applyAlignment="1" applyProtection="1">
      <alignment horizontal="centerContinuous" vertical="center" wrapText="1"/>
      <protection/>
    </xf>
    <xf numFmtId="170" fontId="19" fillId="0" borderId="38" xfId="99" applyNumberFormat="1" applyFont="1" applyFill="1" applyBorder="1" applyAlignment="1" applyProtection="1">
      <alignment horizontal="center" vertical="center" wrapText="1"/>
      <protection/>
    </xf>
    <xf numFmtId="170" fontId="19" fillId="0" borderId="73" xfId="99" applyNumberFormat="1" applyFont="1" applyFill="1" applyBorder="1" applyAlignment="1" applyProtection="1">
      <alignment horizontal="center" vertical="center" wrapText="1"/>
      <protection/>
    </xf>
    <xf numFmtId="170" fontId="19" fillId="0" borderId="75" xfId="99" applyNumberFormat="1" applyFont="1" applyFill="1" applyBorder="1" applyAlignment="1" applyProtection="1">
      <alignment horizontal="center" vertical="center" wrapText="1"/>
      <protection/>
    </xf>
    <xf numFmtId="170" fontId="5" fillId="0" borderId="0" xfId="99" applyNumberFormat="1" applyFont="1" applyFill="1" applyAlignment="1" applyProtection="1">
      <alignment horizontal="center" vertical="center" wrapText="1"/>
      <protection/>
    </xf>
    <xf numFmtId="170" fontId="9" fillId="0" borderId="72" xfId="99" applyNumberFormat="1" applyFont="1" applyFill="1" applyBorder="1" applyAlignment="1" applyProtection="1">
      <alignment horizontal="center" vertical="center" wrapText="1"/>
      <protection/>
    </xf>
    <xf numFmtId="170" fontId="9" fillId="0" borderId="38" xfId="99" applyNumberFormat="1" applyFont="1" applyFill="1" applyBorder="1" applyAlignment="1" applyProtection="1">
      <alignment horizontal="center" vertical="center" wrapText="1"/>
      <protection/>
    </xf>
    <xf numFmtId="170" fontId="9" fillId="0" borderId="73" xfId="99" applyNumberFormat="1" applyFont="1" applyFill="1" applyBorder="1" applyAlignment="1" applyProtection="1">
      <alignment horizontal="center" vertical="center" wrapText="1"/>
      <protection/>
    </xf>
    <xf numFmtId="170" fontId="9" fillId="0" borderId="75" xfId="99" applyNumberFormat="1" applyFont="1" applyFill="1" applyBorder="1" applyAlignment="1" applyProtection="1">
      <alignment horizontal="center" vertical="center" wrapText="1"/>
      <protection/>
    </xf>
    <xf numFmtId="170" fontId="9" fillId="0" borderId="0" xfId="99" applyNumberFormat="1" applyFont="1" applyFill="1" applyAlignment="1" applyProtection="1">
      <alignment horizontal="center" vertical="center" wrapText="1"/>
      <protection/>
    </xf>
    <xf numFmtId="170" fontId="4" fillId="0" borderId="87" xfId="99" applyNumberFormat="1" applyFill="1" applyBorder="1" applyAlignment="1" applyProtection="1">
      <alignment horizontal="left" vertical="center" wrapText="1" indent="1"/>
      <protection/>
    </xf>
    <xf numFmtId="170" fontId="8" fillId="0" borderId="61" xfId="99" applyNumberFormat="1" applyFont="1" applyFill="1" applyBorder="1" applyAlignment="1" applyProtection="1">
      <alignment horizontal="left" vertical="center" wrapText="1" indent="1"/>
      <protection/>
    </xf>
    <xf numFmtId="170" fontId="8" fillId="0" borderId="62" xfId="99" applyNumberFormat="1" applyFont="1" applyFill="1" applyBorder="1" applyAlignment="1" applyProtection="1">
      <alignment horizontal="right" vertical="center" wrapText="1" indent="1"/>
      <protection locked="0"/>
    </xf>
    <xf numFmtId="170" fontId="8" fillId="0" borderId="83" xfId="99" applyNumberFormat="1" applyFont="1" applyFill="1" applyBorder="1" applyAlignment="1" applyProtection="1">
      <alignment horizontal="right" vertical="center" wrapText="1" indent="1"/>
      <protection locked="0"/>
    </xf>
    <xf numFmtId="170" fontId="4" fillId="0" borderId="65" xfId="99" applyNumberFormat="1" applyFill="1" applyBorder="1" applyAlignment="1" applyProtection="1">
      <alignment horizontal="left" vertical="center" wrapText="1" indent="1"/>
      <protection/>
    </xf>
    <xf numFmtId="170" fontId="8" fillId="0" borderId="42" xfId="99" applyNumberFormat="1" applyFont="1" applyFill="1" applyBorder="1" applyAlignment="1" applyProtection="1">
      <alignment horizontal="left" vertical="center" wrapText="1" indent="1"/>
      <protection/>
    </xf>
    <xf numFmtId="170" fontId="8" fillId="0" borderId="43" xfId="99" applyNumberFormat="1" applyFont="1" applyFill="1" applyBorder="1" applyAlignment="1" applyProtection="1">
      <alignment horizontal="right" vertical="center" wrapText="1" indent="1"/>
      <protection locked="0"/>
    </xf>
    <xf numFmtId="170" fontId="8" fillId="0" borderId="44" xfId="99" applyNumberFormat="1" applyFont="1" applyFill="1" applyBorder="1" applyAlignment="1" applyProtection="1">
      <alignment horizontal="right" vertical="center" wrapText="1" indent="1"/>
      <protection locked="0"/>
    </xf>
    <xf numFmtId="170" fontId="8" fillId="0" borderId="41" xfId="99" applyNumberFormat="1" applyFont="1" applyFill="1" applyBorder="1" applyAlignment="1" applyProtection="1">
      <alignment horizontal="left" vertical="center" wrapText="1" indent="1"/>
      <protection/>
    </xf>
    <xf numFmtId="170" fontId="8" fillId="0" borderId="81" xfId="99" applyNumberFormat="1" applyFont="1" applyFill="1" applyBorder="1" applyAlignment="1" applyProtection="1">
      <alignment horizontal="right" vertical="center" wrapText="1" indent="1"/>
      <protection locked="0"/>
    </xf>
    <xf numFmtId="170" fontId="8" fillId="0" borderId="42" xfId="99" applyNumberFormat="1" applyFont="1" applyFill="1" applyBorder="1" applyAlignment="1" applyProtection="1">
      <alignment horizontal="left" vertical="center" wrapText="1" indent="1"/>
      <protection locked="0"/>
    </xf>
    <xf numFmtId="170" fontId="8" fillId="0" borderId="0" xfId="99" applyNumberFormat="1" applyFont="1" applyFill="1" applyBorder="1" applyAlignment="1" applyProtection="1">
      <alignment horizontal="left" vertical="center" wrapText="1" indent="1"/>
      <protection/>
    </xf>
    <xf numFmtId="170" fontId="8" fillId="0" borderId="64" xfId="99" applyNumberFormat="1" applyFont="1" applyFill="1" applyBorder="1" applyAlignment="1" applyProtection="1">
      <alignment horizontal="left" vertical="center" wrapText="1" indent="1"/>
      <protection locked="0"/>
    </xf>
    <xf numFmtId="170" fontId="8" fillId="0" borderId="33" xfId="99" applyNumberFormat="1" applyFont="1" applyFill="1" applyBorder="1" applyAlignment="1" applyProtection="1">
      <alignment horizontal="right" vertical="center" wrapText="1" indent="1"/>
      <protection locked="0"/>
    </xf>
    <xf numFmtId="170" fontId="8" fillId="0" borderId="34" xfId="99" applyNumberFormat="1" applyFont="1" applyFill="1" applyBorder="1" applyAlignment="1" applyProtection="1">
      <alignment horizontal="right" vertical="center" wrapText="1" indent="1"/>
      <protection locked="0"/>
    </xf>
    <xf numFmtId="170" fontId="5" fillId="0" borderId="72" xfId="99" applyNumberFormat="1" applyFont="1" applyFill="1" applyBorder="1" applyAlignment="1" applyProtection="1">
      <alignment horizontal="left" vertical="center" wrapText="1" indent="1"/>
      <protection/>
    </xf>
    <xf numFmtId="170" fontId="9" fillId="0" borderId="38" xfId="99" applyNumberFormat="1" applyFont="1" applyFill="1" applyBorder="1" applyAlignment="1" applyProtection="1">
      <alignment horizontal="left" vertical="center" wrapText="1" indent="1"/>
      <protection/>
    </xf>
    <xf numFmtId="170" fontId="9" fillId="0" borderId="73" xfId="99" applyNumberFormat="1" applyFont="1" applyFill="1" applyBorder="1" applyAlignment="1" applyProtection="1">
      <alignment horizontal="right" vertical="center" wrapText="1" indent="1"/>
      <protection/>
    </xf>
    <xf numFmtId="170" fontId="9" fillId="0" borderId="75" xfId="99" applyNumberFormat="1" applyFont="1" applyFill="1" applyBorder="1" applyAlignment="1" applyProtection="1">
      <alignment horizontal="right" vertical="center" wrapText="1" indent="1"/>
      <protection/>
    </xf>
    <xf numFmtId="170" fontId="4" fillId="0" borderId="45" xfId="99" applyNumberFormat="1" applyFont="1" applyFill="1" applyBorder="1" applyAlignment="1" applyProtection="1">
      <alignment horizontal="left" vertical="center" wrapText="1" indent="1"/>
      <protection/>
    </xf>
    <xf numFmtId="170" fontId="8" fillId="0" borderId="76" xfId="99" applyNumberFormat="1" applyFont="1" applyFill="1" applyBorder="1" applyAlignment="1" applyProtection="1">
      <alignment horizontal="left" vertical="center" wrapText="1" indent="1"/>
      <protection/>
    </xf>
    <xf numFmtId="170" fontId="10" fillId="0" borderId="47" xfId="99" applyNumberFormat="1" applyFont="1" applyFill="1" applyBorder="1" applyAlignment="1" applyProtection="1">
      <alignment horizontal="right" vertical="center" wrapText="1" indent="1"/>
      <protection/>
    </xf>
    <xf numFmtId="170" fontId="8" fillId="0" borderId="42" xfId="99" applyNumberFormat="1" applyFont="1" applyFill="1" applyBorder="1" applyAlignment="1" applyProtection="1">
      <alignment horizontal="left" vertical="center" wrapText="1" indent="1"/>
      <protection/>
    </xf>
    <xf numFmtId="170" fontId="8" fillId="0" borderId="48" xfId="99" applyNumberFormat="1" applyFont="1" applyFill="1" applyBorder="1" applyAlignment="1" applyProtection="1">
      <alignment horizontal="right" vertical="center" wrapText="1" indent="1"/>
      <protection locked="0"/>
    </xf>
    <xf numFmtId="170" fontId="4" fillId="0" borderId="65" xfId="99" applyNumberFormat="1" applyFont="1" applyFill="1" applyBorder="1" applyAlignment="1" applyProtection="1">
      <alignment horizontal="left" vertical="center" wrapText="1" indent="1"/>
      <protection/>
    </xf>
    <xf numFmtId="170" fontId="8" fillId="0" borderId="43" xfId="99" applyNumberFormat="1" applyFont="1" applyFill="1" applyBorder="1" applyAlignment="1" applyProtection="1">
      <alignment horizontal="right" vertical="center" wrapText="1" indent="1"/>
      <protection locked="0"/>
    </xf>
    <xf numFmtId="170" fontId="8" fillId="0" borderId="44" xfId="99" applyNumberFormat="1" applyFont="1" applyFill="1" applyBorder="1" applyAlignment="1" applyProtection="1">
      <alignment horizontal="right" vertical="center" wrapText="1" indent="1"/>
      <protection locked="0"/>
    </xf>
    <xf numFmtId="170" fontId="10" fillId="0" borderId="43" xfId="99" applyNumberFormat="1" applyFont="1" applyFill="1" applyBorder="1" applyAlignment="1" applyProtection="1">
      <alignment horizontal="right" vertical="center" wrapText="1" indent="1"/>
      <protection/>
    </xf>
    <xf numFmtId="170" fontId="8" fillId="0" borderId="47" xfId="99" applyNumberFormat="1" applyFont="1" applyFill="1" applyBorder="1" applyAlignment="1" applyProtection="1">
      <alignment horizontal="right" vertical="center" wrapText="1" indent="1"/>
      <protection locked="0"/>
    </xf>
    <xf numFmtId="170" fontId="19" fillId="0" borderId="38" xfId="99" applyNumberFormat="1" applyFont="1" applyFill="1" applyBorder="1" applyAlignment="1" applyProtection="1">
      <alignment horizontal="left" vertical="center" wrapText="1" indent="1"/>
      <protection/>
    </xf>
    <xf numFmtId="170" fontId="9" fillId="0" borderId="73" xfId="99" applyNumberFormat="1" applyFont="1" applyFill="1" applyBorder="1" applyAlignment="1" applyProtection="1">
      <alignment horizontal="right" vertical="center" wrapText="1" indent="1"/>
      <protection locked="0"/>
    </xf>
    <xf numFmtId="170" fontId="9" fillId="0" borderId="75" xfId="99" applyNumberFormat="1" applyFont="1" applyFill="1" applyBorder="1" applyAlignment="1" applyProtection="1">
      <alignment horizontal="right" vertical="center" wrapText="1" indent="1"/>
      <protection locked="0"/>
    </xf>
    <xf numFmtId="170" fontId="5" fillId="0" borderId="38" xfId="99" applyNumberFormat="1" applyFont="1" applyFill="1" applyBorder="1" applyAlignment="1" applyProtection="1">
      <alignment horizontal="left" vertical="center" wrapText="1" indent="1"/>
      <protection/>
    </xf>
    <xf numFmtId="170" fontId="5" fillId="0" borderId="95" xfId="99" applyNumberFormat="1" applyFont="1" applyFill="1" applyBorder="1" applyAlignment="1" applyProtection="1">
      <alignment horizontal="right" vertical="center" wrapText="1" indent="1"/>
      <protection/>
    </xf>
    <xf numFmtId="170" fontId="8" fillId="0" borderId="42" xfId="99" applyNumberFormat="1" applyFont="1" applyFill="1" applyBorder="1" applyAlignment="1" applyProtection="1" quotePrefix="1">
      <alignment horizontal="left" vertical="center" wrapText="1" indent="6"/>
      <protection/>
    </xf>
    <xf numFmtId="170" fontId="8" fillId="0" borderId="42" xfId="99" applyNumberFormat="1" applyFont="1" applyFill="1" applyBorder="1" applyAlignment="1" applyProtection="1" quotePrefix="1">
      <alignment horizontal="left" vertical="center" wrapText="1" indent="6"/>
      <protection/>
    </xf>
    <xf numFmtId="170" fontId="8" fillId="0" borderId="42" xfId="99" applyNumberFormat="1" applyFont="1" applyFill="1" applyBorder="1" applyAlignment="1" applyProtection="1" quotePrefix="1">
      <alignment horizontal="left" vertical="center" wrapText="1" indent="3"/>
      <protection/>
    </xf>
    <xf numFmtId="170" fontId="4" fillId="0" borderId="45" xfId="99" applyNumberFormat="1" applyFill="1" applyBorder="1" applyAlignment="1" applyProtection="1">
      <alignment horizontal="left" vertical="center" wrapText="1" indent="1"/>
      <protection/>
    </xf>
    <xf numFmtId="170" fontId="8" fillId="0" borderId="76" xfId="99" applyNumberFormat="1" applyFont="1" applyFill="1" applyBorder="1" applyAlignment="1" applyProtection="1">
      <alignment horizontal="left" vertical="center" wrapText="1" indent="1"/>
      <protection/>
    </xf>
    <xf numFmtId="170" fontId="8" fillId="0" borderId="91" xfId="99" applyNumberFormat="1" applyFont="1" applyFill="1" applyBorder="1" applyAlignment="1" applyProtection="1">
      <alignment horizontal="right" vertical="center" wrapText="1" indent="1"/>
      <protection locked="0"/>
    </xf>
    <xf numFmtId="170" fontId="8" fillId="0" borderId="48" xfId="99" applyNumberFormat="1" applyFont="1" applyFill="1" applyBorder="1" applyAlignment="1" applyProtection="1">
      <alignment horizontal="right" vertical="center" wrapText="1" indent="1"/>
      <protection locked="0"/>
    </xf>
    <xf numFmtId="170" fontId="4" fillId="0" borderId="87" xfId="99" applyNumberFormat="1" applyFont="1" applyFill="1" applyBorder="1" applyAlignment="1" applyProtection="1">
      <alignment horizontal="left" vertical="center" wrapText="1" indent="1"/>
      <protection/>
    </xf>
    <xf numFmtId="170" fontId="10" fillId="0" borderId="76" xfId="99" applyNumberFormat="1" applyFont="1" applyFill="1" applyBorder="1" applyAlignment="1" applyProtection="1">
      <alignment horizontal="left" vertical="center" wrapText="1" indent="1"/>
      <protection/>
    </xf>
    <xf numFmtId="170" fontId="10" fillId="0" borderId="62" xfId="99" applyNumberFormat="1" applyFont="1" applyFill="1" applyBorder="1" applyAlignment="1" applyProtection="1">
      <alignment horizontal="right" vertical="center" wrapText="1" indent="1"/>
      <protection/>
    </xf>
    <xf numFmtId="170" fontId="8" fillId="0" borderId="83" xfId="99" applyNumberFormat="1" applyFont="1" applyFill="1" applyBorder="1" applyAlignment="1" applyProtection="1">
      <alignment horizontal="right" vertical="center" wrapText="1" indent="1"/>
      <protection locked="0"/>
    </xf>
    <xf numFmtId="170" fontId="8" fillId="0" borderId="42" xfId="99" applyNumberFormat="1" applyFont="1" applyFill="1" applyBorder="1" applyAlignment="1" applyProtection="1">
      <alignment horizontal="left" vertical="center" wrapText="1" indent="2"/>
      <protection/>
    </xf>
    <xf numFmtId="170" fontId="8" fillId="0" borderId="43" xfId="99" applyNumberFormat="1" applyFont="1" applyFill="1" applyBorder="1" applyAlignment="1" applyProtection="1">
      <alignment horizontal="left" vertical="center" wrapText="1" indent="2"/>
      <protection/>
    </xf>
    <xf numFmtId="170" fontId="10" fillId="0" borderId="43" xfId="99" applyNumberFormat="1" applyFont="1" applyFill="1" applyBorder="1" applyAlignment="1" applyProtection="1">
      <alignment horizontal="left" vertical="center" wrapText="1" indent="1"/>
      <protection/>
    </xf>
    <xf numFmtId="170" fontId="8" fillId="0" borderId="61" xfId="99" applyNumberFormat="1" applyFont="1" applyFill="1" applyBorder="1" applyAlignment="1" applyProtection="1">
      <alignment horizontal="left" vertical="center" wrapText="1" indent="1"/>
      <protection/>
    </xf>
    <xf numFmtId="170" fontId="8" fillId="0" borderId="61" xfId="99" applyNumberFormat="1" applyFont="1" applyFill="1" applyBorder="1" applyAlignment="1" applyProtection="1">
      <alignment horizontal="left" vertical="center" wrapText="1" indent="1"/>
      <protection locked="0"/>
    </xf>
    <xf numFmtId="170" fontId="8" fillId="0" borderId="61" xfId="99" applyNumberFormat="1" applyFont="1" applyFill="1" applyBorder="1" applyAlignment="1" applyProtection="1">
      <alignment horizontal="left" vertical="center" wrapText="1" indent="1"/>
      <protection locked="0"/>
    </xf>
    <xf numFmtId="170" fontId="8" fillId="0" borderId="61" xfId="99" applyNumberFormat="1" applyFont="1" applyFill="1" applyBorder="1" applyAlignment="1" applyProtection="1">
      <alignment horizontal="left" vertical="center" wrapText="1" indent="2"/>
      <protection/>
    </xf>
    <xf numFmtId="170" fontId="8" fillId="0" borderId="64" xfId="99" applyNumberFormat="1" applyFont="1" applyFill="1" applyBorder="1" applyAlignment="1" applyProtection="1">
      <alignment horizontal="left" vertical="center" wrapText="1" indent="2"/>
      <protection/>
    </xf>
    <xf numFmtId="170" fontId="8" fillId="0" borderId="53" xfId="102" applyNumberFormat="1" applyFont="1" applyFill="1" applyBorder="1" applyAlignment="1" applyProtection="1">
      <alignment horizontal="right" vertical="center" wrapText="1"/>
      <protection/>
    </xf>
    <xf numFmtId="170" fontId="8" fillId="0" borderId="44" xfId="102" applyNumberFormat="1" applyFont="1" applyFill="1" applyBorder="1" applyAlignment="1" applyProtection="1">
      <alignment horizontal="right" vertical="center" wrapText="1"/>
      <protection/>
    </xf>
    <xf numFmtId="49" fontId="9" fillId="0" borderId="72" xfId="102" applyNumberFormat="1" applyFont="1" applyFill="1" applyBorder="1" applyAlignment="1" applyProtection="1">
      <alignment horizontal="left" vertical="center" wrapText="1" indent="1"/>
      <protection/>
    </xf>
    <xf numFmtId="49" fontId="9" fillId="0" borderId="46" xfId="102" applyNumberFormat="1" applyFont="1" applyFill="1" applyBorder="1" applyAlignment="1" applyProtection="1">
      <alignment horizontal="left" vertical="center" wrapText="1" indent="1"/>
      <protection/>
    </xf>
    <xf numFmtId="170" fontId="8" fillId="0" borderId="79" xfId="102" applyNumberFormat="1" applyFont="1" applyFill="1" applyBorder="1" applyAlignment="1" applyProtection="1">
      <alignment vertical="center" wrapText="1"/>
      <protection locked="0"/>
    </xf>
    <xf numFmtId="3" fontId="8" fillId="0" borderId="52" xfId="102" applyNumberFormat="1" applyFont="1" applyFill="1" applyBorder="1">
      <alignment/>
      <protection/>
    </xf>
    <xf numFmtId="3" fontId="8" fillId="0" borderId="53" xfId="102" applyNumberFormat="1" applyFont="1" applyFill="1" applyBorder="1">
      <alignment/>
      <protection/>
    </xf>
    <xf numFmtId="170" fontId="8" fillId="0" borderId="43" xfId="102" applyNumberFormat="1" applyFont="1" applyFill="1" applyBorder="1" applyAlignment="1" applyProtection="1">
      <alignment vertical="center" wrapText="1"/>
      <protection locked="0"/>
    </xf>
    <xf numFmtId="0" fontId="8" fillId="0" borderId="57" xfId="102" applyFont="1" applyFill="1" applyBorder="1" applyAlignment="1" applyProtection="1">
      <alignment horizontal="left" wrapText="1" indent="6"/>
      <protection/>
    </xf>
    <xf numFmtId="170" fontId="8" fillId="0" borderId="57" xfId="102" applyNumberFormat="1" applyFont="1" applyFill="1" applyBorder="1" applyAlignment="1" applyProtection="1">
      <alignment vertical="center" wrapText="1"/>
      <protection locked="0"/>
    </xf>
    <xf numFmtId="170" fontId="8" fillId="0" borderId="79" xfId="102" applyNumberFormat="1" applyFont="1" applyFill="1" applyBorder="1" applyAlignment="1" applyProtection="1">
      <alignment vertical="center" wrapText="1"/>
      <protection/>
    </xf>
    <xf numFmtId="170" fontId="8" fillId="0" borderId="53" xfId="102" applyNumberFormat="1" applyFont="1" applyFill="1" applyBorder="1" applyAlignment="1" applyProtection="1">
      <alignment vertical="center" wrapText="1"/>
      <protection/>
    </xf>
    <xf numFmtId="170" fontId="8" fillId="0" borderId="44" xfId="102" applyNumberFormat="1" applyFont="1" applyFill="1" applyBorder="1" applyAlignment="1" applyProtection="1">
      <alignment vertical="center" wrapText="1"/>
      <protection/>
    </xf>
    <xf numFmtId="0" fontId="8" fillId="0" borderId="49" xfId="102" applyFont="1" applyFill="1" applyBorder="1" applyAlignment="1" applyProtection="1">
      <alignment horizontal="left" vertical="center" wrapText="1" indent="2"/>
      <protection/>
    </xf>
    <xf numFmtId="170" fontId="8" fillId="22" borderId="94" xfId="102" applyNumberFormat="1" applyFont="1" applyFill="1" applyBorder="1" applyAlignment="1" applyProtection="1">
      <alignment horizontal="right" vertical="center" wrapText="1"/>
      <protection locked="0"/>
    </xf>
    <xf numFmtId="0" fontId="9" fillId="0" borderId="0" xfId="102" applyFont="1" applyFill="1" applyBorder="1" applyAlignment="1" applyProtection="1">
      <alignment vertical="center" wrapText="1"/>
      <protection/>
    </xf>
    <xf numFmtId="3" fontId="9" fillId="0" borderId="0" xfId="102" applyNumberFormat="1" applyFont="1" applyFill="1" applyBorder="1" applyAlignment="1" applyProtection="1">
      <alignment horizontal="right" vertical="center" wrapText="1"/>
      <protection/>
    </xf>
    <xf numFmtId="3" fontId="8" fillId="0" borderId="0" xfId="102" applyNumberFormat="1" applyFont="1" applyFill="1" applyBorder="1" applyAlignment="1" applyProtection="1">
      <alignment horizontal="right" vertical="center" wrapText="1"/>
      <protection/>
    </xf>
    <xf numFmtId="0" fontId="8" fillId="0" borderId="0" xfId="102" applyFont="1" applyFill="1" applyBorder="1" applyAlignment="1" applyProtection="1">
      <alignment horizontal="left" indent="5"/>
      <protection/>
    </xf>
    <xf numFmtId="0" fontId="9" fillId="0" borderId="0" xfId="102" applyFont="1" applyFill="1" applyBorder="1" applyAlignment="1" applyProtection="1">
      <alignment horizontal="left" vertical="center" wrapText="1" indent="1"/>
      <protection/>
    </xf>
    <xf numFmtId="49" fontId="8" fillId="0" borderId="0" xfId="102" applyNumberFormat="1" applyFont="1" applyFill="1" applyBorder="1" applyAlignment="1" applyProtection="1">
      <alignment horizontal="left" vertical="center" wrapText="1" indent="1"/>
      <protection/>
    </xf>
    <xf numFmtId="10" fontId="18" fillId="0" borderId="44" xfId="113" applyNumberFormat="1" applyFont="1" applyBorder="1" applyAlignment="1">
      <alignment horizontal="center"/>
    </xf>
    <xf numFmtId="0" fontId="4" fillId="0" borderId="31" xfId="0" applyFont="1" applyBorder="1" applyAlignment="1">
      <alignment/>
    </xf>
    <xf numFmtId="0" fontId="5" fillId="0" borderId="52" xfId="0" applyFont="1" applyBorder="1" applyAlignment="1">
      <alignment horizontal="centerContinuous"/>
    </xf>
    <xf numFmtId="0" fontId="5" fillId="0" borderId="52" xfId="0" applyFont="1" applyBorder="1" applyAlignment="1">
      <alignment/>
    </xf>
    <xf numFmtId="0" fontId="5" fillId="0" borderId="53" xfId="0" applyFont="1" applyBorder="1" applyAlignment="1">
      <alignment horizontal="centerContinuous"/>
    </xf>
    <xf numFmtId="0" fontId="5" fillId="0" borderId="96" xfId="0" applyFont="1" applyBorder="1" applyAlignment="1">
      <alignment/>
    </xf>
    <xf numFmtId="0" fontId="5" fillId="0" borderId="97" xfId="0" applyFont="1" applyBorder="1" applyAlignment="1">
      <alignment horizontal="center"/>
    </xf>
    <xf numFmtId="0" fontId="5" fillId="0" borderId="98" xfId="0" applyFont="1" applyBorder="1" applyAlignment="1">
      <alignment horizontal="center"/>
    </xf>
    <xf numFmtId="0" fontId="6" fillId="0" borderId="31" xfId="0" applyFont="1" applyBorder="1" applyAlignment="1">
      <alignment/>
    </xf>
    <xf numFmtId="3" fontId="10" fillId="0" borderId="52" xfId="0" applyNumberFormat="1" applyFont="1" applyBorder="1" applyAlignment="1">
      <alignment/>
    </xf>
    <xf numFmtId="3" fontId="10" fillId="0" borderId="53" xfId="0" applyNumberFormat="1" applyFont="1" applyBorder="1" applyAlignment="1">
      <alignment/>
    </xf>
    <xf numFmtId="0" fontId="6" fillId="0" borderId="42" xfId="0" applyFont="1" applyBorder="1" applyAlignment="1">
      <alignment/>
    </xf>
    <xf numFmtId="3" fontId="10" fillId="0" borderId="43" xfId="0" applyNumberFormat="1" applyFont="1" applyBorder="1" applyAlignment="1">
      <alignment/>
    </xf>
    <xf numFmtId="3" fontId="10" fillId="0" borderId="44" xfId="0" applyNumberFormat="1" applyFont="1" applyBorder="1" applyAlignment="1">
      <alignment/>
    </xf>
    <xf numFmtId="0" fontId="5" fillId="0" borderId="42" xfId="0" applyFont="1" applyBorder="1" applyAlignment="1">
      <alignment/>
    </xf>
    <xf numFmtId="3" fontId="9" fillId="0" borderId="43" xfId="0" applyNumberFormat="1" applyFont="1" applyBorder="1" applyAlignment="1">
      <alignment/>
    </xf>
    <xf numFmtId="3" fontId="9" fillId="0" borderId="44" xfId="0" applyNumberFormat="1" applyFont="1" applyBorder="1" applyAlignment="1">
      <alignment/>
    </xf>
    <xf numFmtId="0" fontId="4" fillId="0" borderId="42" xfId="0" applyFont="1" applyBorder="1" applyAlignment="1">
      <alignment/>
    </xf>
    <xf numFmtId="3" fontId="8" fillId="0" borderId="43" xfId="0" applyNumberFormat="1" applyFont="1" applyBorder="1" applyAlignment="1">
      <alignment/>
    </xf>
    <xf numFmtId="3" fontId="8" fillId="0" borderId="44" xfId="0" applyNumberFormat="1" applyFont="1" applyBorder="1" applyAlignment="1">
      <alignment/>
    </xf>
    <xf numFmtId="0" fontId="4" fillId="0" borderId="96" xfId="0" applyFont="1" applyBorder="1" applyAlignment="1">
      <alignment/>
    </xf>
    <xf numFmtId="3" fontId="8" fillId="0" borderId="97" xfId="0" applyNumberFormat="1" applyFont="1" applyBorder="1" applyAlignment="1">
      <alignment/>
    </xf>
    <xf numFmtId="3" fontId="8" fillId="0" borderId="98" xfId="0" applyNumberFormat="1" applyFont="1" applyBorder="1" applyAlignment="1">
      <alignment/>
    </xf>
    <xf numFmtId="0" fontId="5" fillId="0" borderId="38" xfId="0" applyFont="1" applyBorder="1" applyAlignment="1">
      <alignment/>
    </xf>
    <xf numFmtId="3" fontId="9" fillId="0" borderId="73" xfId="0" applyNumberFormat="1" applyFont="1" applyBorder="1" applyAlignment="1">
      <alignment/>
    </xf>
    <xf numFmtId="3" fontId="9" fillId="0" borderId="75" xfId="0" applyNumberFormat="1" applyFont="1" applyBorder="1" applyAlignment="1">
      <alignment/>
    </xf>
    <xf numFmtId="0" fontId="4" fillId="0" borderId="99" xfId="0" applyFont="1" applyBorder="1" applyAlignment="1">
      <alignment/>
    </xf>
    <xf numFmtId="3" fontId="8" fillId="0" borderId="100" xfId="0" applyNumberFormat="1" applyFont="1" applyBorder="1" applyAlignment="1">
      <alignment/>
    </xf>
    <xf numFmtId="0" fontId="4" fillId="0" borderId="96" xfId="0" applyFont="1" applyBorder="1" applyAlignment="1">
      <alignment/>
    </xf>
    <xf numFmtId="0" fontId="60" fillId="0" borderId="97" xfId="0" applyFont="1" applyBorder="1" applyAlignment="1">
      <alignment/>
    </xf>
    <xf numFmtId="3" fontId="60" fillId="0" borderId="97" xfId="0" applyNumberFormat="1" applyFont="1" applyBorder="1" applyAlignment="1">
      <alignment/>
    </xf>
    <xf numFmtId="0" fontId="65" fillId="0" borderId="38" xfId="0" applyFont="1" applyBorder="1" applyAlignment="1">
      <alignment/>
    </xf>
    <xf numFmtId="3" fontId="71" fillId="0" borderId="73" xfId="0" applyNumberFormat="1" applyFont="1" applyBorder="1" applyAlignment="1">
      <alignment/>
    </xf>
    <xf numFmtId="3" fontId="71" fillId="0" borderId="75" xfId="0" applyNumberFormat="1" applyFont="1" applyBorder="1" applyAlignment="1">
      <alignment/>
    </xf>
    <xf numFmtId="0" fontId="5" fillId="0" borderId="80" xfId="0" applyFont="1" applyBorder="1" applyAlignment="1">
      <alignment horizontal="center"/>
    </xf>
    <xf numFmtId="0" fontId="5" fillId="0" borderId="101" xfId="0" applyFont="1" applyBorder="1" applyAlignment="1">
      <alignment horizontal="centerContinuous"/>
    </xf>
    <xf numFmtId="0" fontId="4" fillId="0" borderId="52" xfId="0" applyFont="1" applyBorder="1" applyAlignment="1">
      <alignment horizontal="centerContinuous"/>
    </xf>
    <xf numFmtId="0" fontId="0" fillId="0" borderId="53" xfId="0" applyBorder="1" applyAlignment="1">
      <alignment horizontal="centerContinuous"/>
    </xf>
    <xf numFmtId="0" fontId="5" fillId="0" borderId="65" xfId="0" applyFont="1" applyBorder="1" applyAlignment="1">
      <alignment horizontal="center"/>
    </xf>
    <xf numFmtId="0" fontId="5" fillId="0" borderId="102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4" fillId="0" borderId="103" xfId="0" applyFont="1" applyBorder="1" applyAlignment="1">
      <alignment/>
    </xf>
    <xf numFmtId="0" fontId="5" fillId="0" borderId="104" xfId="0" applyFont="1" applyBorder="1" applyAlignment="1">
      <alignment horizontal="centerContinuous"/>
    </xf>
    <xf numFmtId="0" fontId="5" fillId="0" borderId="97" xfId="0" applyFont="1" applyBorder="1" applyAlignment="1">
      <alignment horizontal="centerContinuous"/>
    </xf>
    <xf numFmtId="3" fontId="78" fillId="0" borderId="52" xfId="0" applyNumberFormat="1" applyFont="1" applyBorder="1" applyAlignment="1">
      <alignment/>
    </xf>
    <xf numFmtId="3" fontId="78" fillId="0" borderId="53" xfId="0" applyNumberFormat="1" applyFont="1" applyBorder="1" applyAlignment="1">
      <alignment/>
    </xf>
    <xf numFmtId="3" fontId="78" fillId="0" borderId="43" xfId="0" applyNumberFormat="1" applyFont="1" applyBorder="1" applyAlignment="1">
      <alignment/>
    </xf>
    <xf numFmtId="3" fontId="78" fillId="0" borderId="44" xfId="0" applyNumberFormat="1" applyFont="1" applyBorder="1" applyAlignment="1">
      <alignment/>
    </xf>
    <xf numFmtId="3" fontId="65" fillId="0" borderId="43" xfId="0" applyNumberFormat="1" applyFont="1" applyBorder="1" applyAlignment="1">
      <alignment/>
    </xf>
    <xf numFmtId="3" fontId="65" fillId="0" borderId="44" xfId="0" applyNumberFormat="1" applyFont="1" applyBorder="1" applyAlignment="1">
      <alignment/>
    </xf>
    <xf numFmtId="3" fontId="34" fillId="0" borderId="43" xfId="0" applyNumberFormat="1" applyFont="1" applyBorder="1" applyAlignment="1">
      <alignment/>
    </xf>
    <xf numFmtId="3" fontId="4" fillId="0" borderId="43" xfId="68" applyNumberFormat="1" applyFont="1" applyBorder="1" applyAlignment="1">
      <alignment/>
    </xf>
    <xf numFmtId="3" fontId="34" fillId="0" borderId="44" xfId="0" applyNumberFormat="1" applyFont="1" applyBorder="1" applyAlignment="1">
      <alignment/>
    </xf>
    <xf numFmtId="3" fontId="4" fillId="0" borderId="97" xfId="68" applyNumberFormat="1" applyFont="1" applyBorder="1" applyAlignment="1">
      <alignment/>
    </xf>
    <xf numFmtId="3" fontId="34" fillId="0" borderId="97" xfId="0" applyNumberFormat="1" applyFont="1" applyBorder="1" applyAlignment="1">
      <alignment/>
    </xf>
    <xf numFmtId="3" fontId="34" fillId="0" borderId="98" xfId="0" applyNumberFormat="1" applyFont="1" applyBorder="1" applyAlignment="1">
      <alignment/>
    </xf>
    <xf numFmtId="3" fontId="65" fillId="0" borderId="73" xfId="0" applyNumberFormat="1" applyFont="1" applyBorder="1" applyAlignment="1">
      <alignment/>
    </xf>
    <xf numFmtId="3" fontId="65" fillId="0" borderId="75" xfId="0" applyNumberFormat="1" applyFont="1" applyBorder="1" applyAlignment="1">
      <alignment/>
    </xf>
    <xf numFmtId="3" fontId="4" fillId="0" borderId="100" xfId="68" applyNumberFormat="1" applyFont="1" applyBorder="1" applyAlignment="1">
      <alignment/>
    </xf>
    <xf numFmtId="0" fontId="4" fillId="0" borderId="56" xfId="0" applyFont="1" applyBorder="1" applyAlignment="1">
      <alignment/>
    </xf>
    <xf numFmtId="3" fontId="4" fillId="0" borderId="57" xfId="68" applyNumberFormat="1" applyFont="1" applyBorder="1" applyAlignment="1">
      <alignment/>
    </xf>
    <xf numFmtId="0" fontId="5" fillId="0" borderId="105" xfId="0" applyFont="1" applyBorder="1" applyAlignment="1">
      <alignment vertical="center"/>
    </xf>
    <xf numFmtId="3" fontId="5" fillId="0" borderId="106" xfId="68" applyNumberFormat="1" applyFont="1" applyBorder="1" applyAlignment="1">
      <alignment vertical="center"/>
    </xf>
    <xf numFmtId="0" fontId="79" fillId="0" borderId="0" xfId="0" applyFont="1" applyAlignment="1">
      <alignment horizontal="centerContinuous"/>
    </xf>
    <xf numFmtId="0" fontId="80" fillId="0" borderId="0" xfId="0" applyFont="1" applyAlignment="1">
      <alignment horizontal="centerContinuous"/>
    </xf>
    <xf numFmtId="0" fontId="11" fillId="0" borderId="0" xfId="0" applyFont="1" applyAlignment="1">
      <alignment horizontal="right"/>
    </xf>
    <xf numFmtId="0" fontId="9" fillId="0" borderId="31" xfId="0" applyFont="1" applyBorder="1" applyAlignment="1">
      <alignment horizontal="center" vertical="center"/>
    </xf>
    <xf numFmtId="0" fontId="9" fillId="0" borderId="52" xfId="0" applyFont="1" applyBorder="1" applyAlignment="1">
      <alignment horizontal="centerContinuous" vertical="center"/>
    </xf>
    <xf numFmtId="0" fontId="9" fillId="0" borderId="52" xfId="0" applyFont="1" applyBorder="1" applyAlignment="1">
      <alignment horizontal="center" vertical="center"/>
    </xf>
    <xf numFmtId="0" fontId="9" fillId="0" borderId="107" xfId="0" applyFont="1" applyBorder="1" applyAlignment="1">
      <alignment horizontal="centerContinuous" vertical="center"/>
    </xf>
    <xf numFmtId="0" fontId="4" fillId="0" borderId="53" xfId="0" applyFont="1" applyBorder="1" applyAlignment="1">
      <alignment/>
    </xf>
    <xf numFmtId="0" fontId="9" fillId="0" borderId="42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108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/>
    </xf>
    <xf numFmtId="0" fontId="8" fillId="0" borderId="56" xfId="0" applyFont="1" applyBorder="1" applyAlignment="1">
      <alignment vertical="center"/>
    </xf>
    <xf numFmtId="0" fontId="9" fillId="0" borderId="97" xfId="0" applyFont="1" applyBorder="1" applyAlignment="1">
      <alignment horizontal="centerContinuous" vertical="center"/>
    </xf>
    <xf numFmtId="0" fontId="9" fillId="0" borderId="97" xfId="0" applyFont="1" applyBorder="1" applyAlignment="1">
      <alignment horizontal="center" vertical="center"/>
    </xf>
    <xf numFmtId="0" fontId="9" fillId="0" borderId="97" xfId="0" applyFont="1" applyBorder="1" applyAlignment="1">
      <alignment horizontal="centerContinuous" vertical="center"/>
    </xf>
    <xf numFmtId="0" fontId="9" fillId="0" borderId="109" xfId="0" applyFont="1" applyBorder="1" applyAlignment="1">
      <alignment horizontal="center" vertical="center"/>
    </xf>
    <xf numFmtId="0" fontId="9" fillId="0" borderId="110" xfId="0" applyFont="1" applyBorder="1" applyAlignment="1">
      <alignment horizontal="center" vertical="center"/>
    </xf>
    <xf numFmtId="0" fontId="9" fillId="0" borderId="111" xfId="0" applyFont="1" applyBorder="1" applyAlignment="1">
      <alignment horizontal="center" vertical="center"/>
    </xf>
    <xf numFmtId="0" fontId="5" fillId="0" borderId="98" xfId="0" applyFont="1" applyBorder="1" applyAlignment="1">
      <alignment horizontal="center"/>
    </xf>
    <xf numFmtId="0" fontId="10" fillId="0" borderId="112" xfId="0" applyFont="1" applyBorder="1" applyAlignment="1">
      <alignment/>
    </xf>
    <xf numFmtId="3" fontId="10" fillId="0" borderId="31" xfId="0" applyNumberFormat="1" applyFont="1" applyBorder="1" applyAlignment="1">
      <alignment/>
    </xf>
    <xf numFmtId="3" fontId="10" fillId="0" borderId="52" xfId="0" applyNumberFormat="1" applyFont="1" applyBorder="1" applyAlignment="1">
      <alignment/>
    </xf>
    <xf numFmtId="165" fontId="33" fillId="0" borderId="53" xfId="0" applyNumberFormat="1" applyFont="1" applyBorder="1" applyAlignment="1">
      <alignment/>
    </xf>
    <xf numFmtId="3" fontId="10" fillId="0" borderId="42" xfId="0" applyNumberFormat="1" applyFont="1" applyBorder="1" applyAlignment="1">
      <alignment/>
    </xf>
    <xf numFmtId="3" fontId="10" fillId="0" borderId="43" xfId="0" applyNumberFormat="1" applyFont="1" applyBorder="1" applyAlignment="1">
      <alignment/>
    </xf>
    <xf numFmtId="165" fontId="33" fillId="0" borderId="44" xfId="0" applyNumberFormat="1" applyFont="1" applyBorder="1" applyAlignment="1">
      <alignment/>
    </xf>
    <xf numFmtId="0" fontId="9" fillId="0" borderId="112" xfId="0" applyFont="1" applyBorder="1" applyAlignment="1">
      <alignment/>
    </xf>
    <xf numFmtId="3" fontId="9" fillId="0" borderId="42" xfId="0" applyNumberFormat="1" applyFont="1" applyBorder="1" applyAlignment="1">
      <alignment/>
    </xf>
    <xf numFmtId="3" fontId="9" fillId="0" borderId="43" xfId="0" applyNumberFormat="1" applyFont="1" applyBorder="1" applyAlignment="1">
      <alignment/>
    </xf>
    <xf numFmtId="165" fontId="5" fillId="0" borderId="44" xfId="0" applyNumberFormat="1" applyFont="1" applyBorder="1" applyAlignment="1">
      <alignment/>
    </xf>
    <xf numFmtId="0" fontId="8" fillId="0" borderId="113" xfId="0" applyFont="1" applyBorder="1" applyAlignment="1">
      <alignment/>
    </xf>
    <xf numFmtId="3" fontId="8" fillId="0" borderId="42" xfId="0" applyNumberFormat="1" applyFont="1" applyBorder="1" applyAlignment="1">
      <alignment/>
    </xf>
    <xf numFmtId="3" fontId="8" fillId="0" borderId="43" xfId="0" applyNumberFormat="1" applyFont="1" applyBorder="1" applyAlignment="1">
      <alignment/>
    </xf>
    <xf numFmtId="165" fontId="5" fillId="0" borderId="44" xfId="0" applyNumberFormat="1" applyFont="1" applyBorder="1" applyAlignment="1">
      <alignment/>
    </xf>
    <xf numFmtId="0" fontId="8" fillId="0" borderId="114" xfId="0" applyFont="1" applyBorder="1" applyAlignment="1">
      <alignment/>
    </xf>
    <xf numFmtId="0" fontId="9" fillId="0" borderId="114" xfId="0" applyFont="1" applyBorder="1" applyAlignment="1">
      <alignment/>
    </xf>
    <xf numFmtId="3" fontId="9" fillId="0" borderId="96" xfId="0" applyNumberFormat="1" applyFont="1" applyBorder="1" applyAlignment="1">
      <alignment/>
    </xf>
    <xf numFmtId="3" fontId="8" fillId="0" borderId="96" xfId="0" applyNumberFormat="1" applyFont="1" applyBorder="1" applyAlignment="1">
      <alignment/>
    </xf>
    <xf numFmtId="3" fontId="8" fillId="0" borderId="97" xfId="0" applyNumberFormat="1" applyFont="1" applyBorder="1" applyAlignment="1">
      <alignment/>
    </xf>
    <xf numFmtId="0" fontId="8" fillId="0" borderId="115" xfId="0" applyFont="1" applyBorder="1" applyAlignment="1">
      <alignment/>
    </xf>
    <xf numFmtId="0" fontId="8" fillId="0" borderId="56" xfId="0" applyFont="1" applyBorder="1" applyAlignment="1">
      <alignment/>
    </xf>
    <xf numFmtId="0" fontId="8" fillId="0" borderId="57" xfId="0" applyFont="1" applyBorder="1" applyAlignment="1">
      <alignment/>
    </xf>
    <xf numFmtId="0" fontId="71" fillId="0" borderId="38" xfId="0" applyFont="1" applyBorder="1" applyAlignment="1">
      <alignment/>
    </xf>
    <xf numFmtId="3" fontId="71" fillId="0" borderId="116" xfId="0" applyNumberFormat="1" applyFont="1" applyBorder="1" applyAlignment="1">
      <alignment/>
    </xf>
    <xf numFmtId="165" fontId="5" fillId="0" borderId="117" xfId="0" applyNumberFormat="1" applyFont="1" applyBorder="1" applyAlignment="1">
      <alignment/>
    </xf>
    <xf numFmtId="0" fontId="11" fillId="0" borderId="0" xfId="0" applyFont="1" applyAlignment="1">
      <alignment/>
    </xf>
    <xf numFmtId="0" fontId="81" fillId="0" borderId="0" xfId="0" applyFont="1" applyAlignment="1">
      <alignment horizontal="centerContinuous"/>
    </xf>
    <xf numFmtId="0" fontId="82" fillId="0" borderId="0" xfId="0" applyFont="1" applyAlignment="1">
      <alignment/>
    </xf>
    <xf numFmtId="170" fontId="9" fillId="0" borderId="72" xfId="103" applyNumberFormat="1" applyFont="1" applyFill="1" applyBorder="1" applyAlignment="1">
      <alignment horizontal="center" vertical="center"/>
      <protection/>
    </xf>
    <xf numFmtId="170" fontId="9" fillId="0" borderId="72" xfId="103" applyNumberFormat="1" applyFont="1" applyFill="1" applyBorder="1" applyAlignment="1">
      <alignment horizontal="center" vertical="center" wrapText="1"/>
      <protection/>
    </xf>
    <xf numFmtId="170" fontId="9" fillId="0" borderId="105" xfId="103" applyNumberFormat="1" applyFont="1" applyFill="1" applyBorder="1" applyAlignment="1">
      <alignment horizontal="center" vertical="center"/>
      <protection/>
    </xf>
    <xf numFmtId="170" fontId="9" fillId="0" borderId="118" xfId="103" applyNumberFormat="1" applyFont="1" applyFill="1" applyBorder="1" applyAlignment="1">
      <alignment horizontal="center" vertical="center"/>
      <protection/>
    </xf>
    <xf numFmtId="170" fontId="9" fillId="0" borderId="118" xfId="103" applyNumberFormat="1" applyFont="1" applyFill="1" applyBorder="1" applyAlignment="1">
      <alignment horizontal="center" vertical="center" wrapText="1"/>
      <protection/>
    </xf>
    <xf numFmtId="49" fontId="8" fillId="0" borderId="119" xfId="103" applyNumberFormat="1" applyFont="1" applyFill="1" applyBorder="1" applyAlignment="1">
      <alignment horizontal="left" vertical="center"/>
      <protection/>
    </xf>
    <xf numFmtId="3" fontId="8" fillId="0" borderId="65" xfId="103" applyNumberFormat="1" applyFont="1" applyFill="1" applyBorder="1" applyAlignment="1" applyProtection="1">
      <alignment horizontal="right" vertical="center"/>
      <protection locked="0"/>
    </xf>
    <xf numFmtId="3" fontId="8" fillId="0" borderId="120" xfId="103" applyNumberFormat="1" applyFont="1" applyFill="1" applyBorder="1" applyAlignment="1" applyProtection="1">
      <alignment horizontal="right" vertical="center" wrapText="1"/>
      <protection locked="0"/>
    </xf>
    <xf numFmtId="3" fontId="8" fillId="0" borderId="80" xfId="103" applyNumberFormat="1" applyFont="1" applyFill="1" applyBorder="1" applyAlignment="1" applyProtection="1">
      <alignment horizontal="right" vertical="center" wrapText="1"/>
      <protection locked="0"/>
    </xf>
    <xf numFmtId="3" fontId="9" fillId="0" borderId="120" xfId="103" applyNumberFormat="1" applyFont="1" applyFill="1" applyBorder="1" applyAlignment="1" applyProtection="1">
      <alignment horizontal="right" vertical="center" wrapText="1"/>
      <protection locked="0"/>
    </xf>
    <xf numFmtId="170" fontId="9" fillId="0" borderId="80" xfId="103" applyNumberFormat="1" applyFont="1" applyFill="1" applyBorder="1" applyAlignment="1">
      <alignment horizontal="right" vertical="center" wrapText="1"/>
      <protection/>
    </xf>
    <xf numFmtId="4" fontId="9" fillId="0" borderId="120" xfId="103" applyNumberFormat="1" applyFont="1" applyFill="1" applyBorder="1" applyAlignment="1">
      <alignment horizontal="right" vertical="center" wrapText="1"/>
      <protection/>
    </xf>
    <xf numFmtId="49" fontId="10" fillId="0" borderId="113" xfId="103" applyNumberFormat="1" applyFont="1" applyFill="1" applyBorder="1" applyAlignment="1" quotePrefix="1">
      <alignment horizontal="left" vertical="center" indent="1"/>
      <protection/>
    </xf>
    <xf numFmtId="3" fontId="10" fillId="0" borderId="65" xfId="103" applyNumberFormat="1" applyFont="1" applyFill="1" applyBorder="1" applyAlignment="1" applyProtection="1">
      <alignment horizontal="right" vertical="center" wrapText="1"/>
      <protection locked="0"/>
    </xf>
    <xf numFmtId="170" fontId="9" fillId="0" borderId="65" xfId="103" applyNumberFormat="1" applyFont="1" applyFill="1" applyBorder="1" applyAlignment="1">
      <alignment horizontal="right" vertical="center" wrapText="1"/>
      <protection/>
    </xf>
    <xf numFmtId="4" fontId="10" fillId="0" borderId="65" xfId="103" applyNumberFormat="1" applyFont="1" applyFill="1" applyBorder="1" applyAlignment="1" applyProtection="1">
      <alignment vertical="center" wrapText="1"/>
      <protection locked="0"/>
    </xf>
    <xf numFmtId="49" fontId="8" fillId="0" borderId="113" xfId="103" applyNumberFormat="1" applyFont="1" applyFill="1" applyBorder="1" applyAlignment="1">
      <alignment horizontal="left" vertical="center"/>
      <protection/>
    </xf>
    <xf numFmtId="3" fontId="8" fillId="0" borderId="65" xfId="103" applyNumberFormat="1" applyFont="1" applyFill="1" applyBorder="1" applyAlignment="1" applyProtection="1">
      <alignment horizontal="right" vertical="center" wrapText="1"/>
      <protection locked="0"/>
    </xf>
    <xf numFmtId="3" fontId="8" fillId="0" borderId="65" xfId="103" applyNumberFormat="1" applyFont="1" applyFill="1" applyBorder="1" applyAlignment="1" applyProtection="1">
      <alignment vertical="center" wrapText="1"/>
      <protection locked="0"/>
    </xf>
    <xf numFmtId="4" fontId="8" fillId="0" borderId="65" xfId="103" applyNumberFormat="1" applyFont="1" applyFill="1" applyBorder="1" applyAlignment="1" applyProtection="1">
      <alignment vertical="center" wrapText="1"/>
      <protection locked="0"/>
    </xf>
    <xf numFmtId="3" fontId="9" fillId="0" borderId="65" xfId="103" applyNumberFormat="1" applyFont="1" applyFill="1" applyBorder="1" applyAlignment="1" applyProtection="1">
      <alignment horizontal="right" vertical="center" wrapText="1"/>
      <protection locked="0"/>
    </xf>
    <xf numFmtId="4" fontId="9" fillId="0" borderId="65" xfId="103" applyNumberFormat="1" applyFont="1" applyFill="1" applyBorder="1" applyAlignment="1">
      <alignment vertical="center" wrapText="1"/>
      <protection/>
    </xf>
    <xf numFmtId="49" fontId="8" fillId="0" borderId="114" xfId="103" applyNumberFormat="1" applyFont="1" applyFill="1" applyBorder="1" applyAlignment="1" applyProtection="1">
      <alignment horizontal="left" vertical="center"/>
      <protection locked="0"/>
    </xf>
    <xf numFmtId="3" fontId="8" fillId="0" borderId="103" xfId="103" applyNumberFormat="1" applyFont="1" applyFill="1" applyBorder="1" applyAlignment="1" applyProtection="1">
      <alignment horizontal="right" vertical="center"/>
      <protection locked="0"/>
    </xf>
    <xf numFmtId="3" fontId="8" fillId="0" borderId="103" xfId="103" applyNumberFormat="1" applyFont="1" applyFill="1" applyBorder="1" applyAlignment="1" applyProtection="1">
      <alignment horizontal="right" vertical="center" wrapText="1"/>
      <protection locked="0"/>
    </xf>
    <xf numFmtId="170" fontId="9" fillId="0" borderId="68" xfId="103" applyNumberFormat="1" applyFont="1" applyFill="1" applyBorder="1" applyAlignment="1">
      <alignment horizontal="right" vertical="center" wrapText="1"/>
      <protection/>
    </xf>
    <xf numFmtId="4" fontId="8" fillId="0" borderId="103" xfId="103" applyNumberFormat="1" applyFont="1" applyFill="1" applyBorder="1" applyAlignment="1" applyProtection="1">
      <alignment vertical="center" wrapText="1"/>
      <protection locked="0"/>
    </xf>
    <xf numFmtId="49" fontId="9" fillId="0" borderId="121" xfId="103" applyNumberFormat="1" applyFont="1" applyFill="1" applyBorder="1" applyAlignment="1" applyProtection="1">
      <alignment horizontal="left" vertical="center" indent="1"/>
      <protection locked="0"/>
    </xf>
    <xf numFmtId="170" fontId="9" fillId="0" borderId="72" xfId="103" applyNumberFormat="1" applyFont="1" applyFill="1" applyBorder="1" applyAlignment="1">
      <alignment vertical="center"/>
      <protection/>
    </xf>
    <xf numFmtId="49" fontId="9" fillId="0" borderId="122" xfId="103" applyNumberFormat="1" applyFont="1" applyFill="1" applyBorder="1" applyAlignment="1" applyProtection="1">
      <alignment vertical="center"/>
      <protection locked="0"/>
    </xf>
    <xf numFmtId="49" fontId="9" fillId="0" borderId="122" xfId="103" applyNumberFormat="1" applyFont="1" applyFill="1" applyBorder="1" applyAlignment="1" applyProtection="1">
      <alignment horizontal="right" vertical="center"/>
      <protection locked="0"/>
    </xf>
    <xf numFmtId="3" fontId="8" fillId="0" borderId="122" xfId="103" applyNumberFormat="1" applyFont="1" applyFill="1" applyBorder="1" applyAlignment="1" applyProtection="1">
      <alignment horizontal="right" vertical="center" wrapText="1"/>
      <protection locked="0"/>
    </xf>
    <xf numFmtId="49" fontId="9" fillId="0" borderId="0" xfId="103" applyNumberFormat="1" applyFont="1" applyFill="1" applyBorder="1" applyAlignment="1" applyProtection="1">
      <alignment vertical="center"/>
      <protection locked="0"/>
    </xf>
    <xf numFmtId="49" fontId="9" fillId="0" borderId="0" xfId="103" applyNumberFormat="1" applyFont="1" applyFill="1" applyBorder="1" applyAlignment="1" applyProtection="1">
      <alignment horizontal="right" vertical="center"/>
      <protection locked="0"/>
    </xf>
    <xf numFmtId="3" fontId="8" fillId="0" borderId="0" xfId="103" applyNumberFormat="1" applyFont="1" applyFill="1" applyBorder="1" applyAlignment="1" applyProtection="1">
      <alignment horizontal="right" vertical="center" wrapText="1"/>
      <protection locked="0"/>
    </xf>
    <xf numFmtId="49" fontId="8" fillId="0" borderId="31" xfId="103" applyNumberFormat="1" applyFont="1" applyFill="1" applyBorder="1" applyAlignment="1">
      <alignment horizontal="left" vertical="center"/>
      <protection/>
    </xf>
    <xf numFmtId="3" fontId="8" fillId="0" borderId="52" xfId="103" applyNumberFormat="1" applyFont="1" applyFill="1" applyBorder="1" applyAlignment="1" applyProtection="1">
      <alignment horizontal="right" vertical="center"/>
      <protection locked="0"/>
    </xf>
    <xf numFmtId="3" fontId="8" fillId="0" borderId="52" xfId="103" applyNumberFormat="1" applyFont="1" applyFill="1" applyBorder="1" applyAlignment="1" applyProtection="1">
      <alignment horizontal="right" vertical="center" wrapText="1"/>
      <protection locked="0"/>
    </xf>
    <xf numFmtId="3" fontId="8" fillId="0" borderId="52" xfId="103" applyNumberFormat="1" applyFont="1" applyFill="1" applyBorder="1" applyAlignment="1" applyProtection="1">
      <alignment horizontal="right" vertical="center" wrapText="1"/>
      <protection locked="0"/>
    </xf>
    <xf numFmtId="170" fontId="9" fillId="0" borderId="52" xfId="103" applyNumberFormat="1" applyFont="1" applyFill="1" applyBorder="1" applyAlignment="1" applyProtection="1">
      <alignment horizontal="right" vertical="center" wrapText="1"/>
      <protection/>
    </xf>
    <xf numFmtId="3" fontId="9" fillId="0" borderId="53" xfId="103" applyNumberFormat="1" applyFont="1" applyFill="1" applyBorder="1" applyAlignment="1">
      <alignment horizontal="right" vertical="center" wrapText="1"/>
      <protection/>
    </xf>
    <xf numFmtId="49" fontId="8" fillId="0" borderId="42" xfId="103" applyNumberFormat="1" applyFont="1" applyFill="1" applyBorder="1" applyAlignment="1">
      <alignment horizontal="left" vertical="center"/>
      <protection/>
    </xf>
    <xf numFmtId="3" fontId="8" fillId="0" borderId="43" xfId="103" applyNumberFormat="1" applyFont="1" applyFill="1" applyBorder="1" applyAlignment="1" applyProtection="1">
      <alignment horizontal="right" vertical="center"/>
      <protection locked="0"/>
    </xf>
    <xf numFmtId="3" fontId="8" fillId="0" borderId="43" xfId="103" applyNumberFormat="1" applyFont="1" applyFill="1" applyBorder="1" applyAlignment="1" applyProtection="1">
      <alignment horizontal="right" vertical="center" wrapText="1"/>
      <protection locked="0"/>
    </xf>
    <xf numFmtId="3" fontId="8" fillId="0" borderId="43" xfId="103" applyNumberFormat="1" applyFont="1" applyFill="1" applyBorder="1" applyAlignment="1" applyProtection="1">
      <alignment horizontal="right" vertical="center" wrapText="1"/>
      <protection locked="0"/>
    </xf>
    <xf numFmtId="170" fontId="9" fillId="0" borderId="43" xfId="103" applyNumberFormat="1" applyFont="1" applyFill="1" applyBorder="1" applyAlignment="1" applyProtection="1">
      <alignment horizontal="right" vertical="center" wrapText="1"/>
      <protection/>
    </xf>
    <xf numFmtId="3" fontId="9" fillId="0" borderId="44" xfId="103" applyNumberFormat="1" applyFont="1" applyFill="1" applyBorder="1" applyAlignment="1">
      <alignment horizontal="right" vertical="center" wrapText="1"/>
      <protection/>
    </xf>
    <xf numFmtId="49" fontId="8" fillId="0" borderId="42" xfId="103" applyNumberFormat="1" applyFont="1" applyFill="1" applyBorder="1" applyAlignment="1" applyProtection="1">
      <alignment horizontal="left" vertical="center"/>
      <protection locked="0"/>
    </xf>
    <xf numFmtId="170" fontId="9" fillId="0" borderId="43" xfId="103" applyNumberFormat="1" applyFont="1" applyFill="1" applyBorder="1" applyAlignment="1" applyProtection="1">
      <alignment horizontal="right" vertical="center" wrapText="1"/>
      <protection/>
    </xf>
    <xf numFmtId="49" fontId="8" fillId="0" borderId="56" xfId="103" applyNumberFormat="1" applyFont="1" applyFill="1" applyBorder="1" applyAlignment="1" applyProtection="1">
      <alignment horizontal="left" vertical="center"/>
      <protection locked="0"/>
    </xf>
    <xf numFmtId="3" fontId="8" fillId="0" borderId="57" xfId="103" applyNumberFormat="1" applyFont="1" applyFill="1" applyBorder="1" applyAlignment="1" applyProtection="1">
      <alignment horizontal="right" vertical="center"/>
      <protection locked="0"/>
    </xf>
    <xf numFmtId="3" fontId="8" fillId="0" borderId="57" xfId="103" applyNumberFormat="1" applyFont="1" applyFill="1" applyBorder="1" applyAlignment="1" applyProtection="1">
      <alignment horizontal="right" vertical="center" wrapText="1"/>
      <protection locked="0"/>
    </xf>
    <xf numFmtId="3" fontId="8" fillId="0" borderId="57" xfId="103" applyNumberFormat="1" applyFont="1" applyFill="1" applyBorder="1" applyAlignment="1" applyProtection="1">
      <alignment horizontal="right" vertical="center" wrapText="1"/>
      <protection locked="0"/>
    </xf>
    <xf numFmtId="170" fontId="9" fillId="0" borderId="57" xfId="103" applyNumberFormat="1" applyFont="1" applyFill="1" applyBorder="1" applyAlignment="1" applyProtection="1">
      <alignment horizontal="right" vertical="center" wrapText="1"/>
      <protection/>
    </xf>
    <xf numFmtId="3" fontId="8" fillId="0" borderId="59" xfId="103" applyNumberFormat="1" applyFont="1" applyFill="1" applyBorder="1" applyAlignment="1" applyProtection="1">
      <alignment vertical="center" wrapText="1"/>
      <protection locked="0"/>
    </xf>
    <xf numFmtId="169" fontId="9" fillId="0" borderId="118" xfId="103" applyNumberFormat="1" applyFont="1" applyFill="1" applyBorder="1" applyAlignment="1">
      <alignment horizontal="left" vertical="center" wrapText="1" indent="1"/>
      <protection/>
    </xf>
    <xf numFmtId="170" fontId="9" fillId="0" borderId="118" xfId="103" applyNumberFormat="1" applyFont="1" applyFill="1" applyBorder="1" applyAlignment="1">
      <alignment vertical="center"/>
      <protection/>
    </xf>
    <xf numFmtId="170" fontId="9" fillId="0" borderId="72" xfId="103" applyNumberFormat="1" applyFont="1" applyFill="1" applyBorder="1" applyAlignment="1">
      <alignment horizontal="center" vertical="center" wrapText="1"/>
      <protection/>
    </xf>
    <xf numFmtId="3" fontId="8" fillId="0" borderId="80" xfId="103" applyNumberFormat="1" applyFont="1" applyFill="1" applyBorder="1" applyAlignment="1" applyProtection="1">
      <alignment horizontal="right" vertical="center" wrapText="1"/>
      <protection locked="0"/>
    </xf>
    <xf numFmtId="3" fontId="8" fillId="0" borderId="123" xfId="103" applyNumberFormat="1" applyFont="1" applyFill="1" applyBorder="1" applyAlignment="1" applyProtection="1">
      <alignment horizontal="right" vertical="center" wrapText="1"/>
      <protection locked="0"/>
    </xf>
    <xf numFmtId="3" fontId="8" fillId="0" borderId="68" xfId="103" applyNumberFormat="1" applyFont="1" applyFill="1" applyBorder="1" applyAlignment="1" applyProtection="1">
      <alignment horizontal="right" vertical="center" wrapText="1"/>
      <protection locked="0"/>
    </xf>
    <xf numFmtId="3" fontId="8" fillId="0" borderId="103" xfId="103" applyNumberFormat="1" applyFont="1" applyFill="1" applyBorder="1" applyAlignment="1" applyProtection="1">
      <alignment horizontal="right" vertical="center" wrapText="1"/>
      <protection locked="0"/>
    </xf>
    <xf numFmtId="170" fontId="9" fillId="0" borderId="72" xfId="103" applyNumberFormat="1" applyFont="1" applyFill="1" applyBorder="1" applyAlignment="1">
      <alignment horizontal="right" vertical="center" wrapText="1"/>
      <protection/>
    </xf>
    <xf numFmtId="4" fontId="8" fillId="0" borderId="65" xfId="103" applyNumberFormat="1" applyFont="1" applyFill="1" applyBorder="1" applyAlignment="1" applyProtection="1">
      <alignment vertical="center" wrapText="1"/>
      <protection locked="0"/>
    </xf>
    <xf numFmtId="4" fontId="9" fillId="0" borderId="65" xfId="103" applyNumberFormat="1" applyFont="1" applyFill="1" applyBorder="1" applyAlignment="1">
      <alignment vertical="center" wrapText="1"/>
      <protection/>
    </xf>
    <xf numFmtId="4" fontId="8" fillId="0" borderId="103" xfId="103" applyNumberFormat="1" applyFont="1" applyFill="1" applyBorder="1" applyAlignment="1" applyProtection="1">
      <alignment vertical="center" wrapText="1"/>
      <protection locked="0"/>
    </xf>
    <xf numFmtId="4" fontId="9" fillId="0" borderId="65" xfId="103" applyNumberFormat="1" applyFont="1" applyFill="1" applyBorder="1" applyAlignment="1" applyProtection="1">
      <alignment vertical="center" wrapText="1"/>
      <protection locked="0"/>
    </xf>
    <xf numFmtId="49" fontId="9" fillId="0" borderId="124" xfId="103" applyNumberFormat="1" applyFont="1" applyFill="1" applyBorder="1" applyAlignment="1" applyProtection="1">
      <alignment vertical="center"/>
      <protection locked="0"/>
    </xf>
    <xf numFmtId="49" fontId="9" fillId="0" borderId="124" xfId="103" applyNumberFormat="1" applyFont="1" applyFill="1" applyBorder="1" applyAlignment="1" applyProtection="1">
      <alignment horizontal="right" vertical="center"/>
      <protection locked="0"/>
    </xf>
    <xf numFmtId="3" fontId="8" fillId="0" borderId="124" xfId="103" applyNumberFormat="1" applyFont="1" applyFill="1" applyBorder="1" applyAlignment="1" applyProtection="1">
      <alignment horizontal="right" vertical="center" wrapText="1"/>
      <protection locked="0"/>
    </xf>
    <xf numFmtId="49" fontId="8" fillId="0" borderId="99" xfId="103" applyNumberFormat="1" applyFont="1" applyFill="1" applyBorder="1" applyAlignment="1">
      <alignment horizontal="left" vertical="center"/>
      <protection/>
    </xf>
    <xf numFmtId="3" fontId="8" fillId="0" borderId="120" xfId="103" applyNumberFormat="1" applyFont="1" applyFill="1" applyBorder="1" applyAlignment="1" applyProtection="1">
      <alignment horizontal="right" vertical="center" wrapText="1"/>
      <protection locked="0"/>
    </xf>
    <xf numFmtId="170" fontId="9" fillId="0" borderId="125" xfId="103" applyNumberFormat="1" applyFont="1" applyFill="1" applyBorder="1" applyAlignment="1" applyProtection="1">
      <alignment horizontal="right" vertical="center" wrapText="1"/>
      <protection/>
    </xf>
    <xf numFmtId="3" fontId="8" fillId="0" borderId="80" xfId="103" applyNumberFormat="1" applyFont="1" applyFill="1" applyBorder="1" applyAlignment="1">
      <alignment horizontal="right" vertical="center" wrapText="1"/>
      <protection/>
    </xf>
    <xf numFmtId="3" fontId="8" fillId="0" borderId="65" xfId="103" applyNumberFormat="1" applyFont="1" applyFill="1" applyBorder="1" applyAlignment="1" applyProtection="1">
      <alignment horizontal="right" vertical="center" wrapText="1"/>
      <protection locked="0"/>
    </xf>
    <xf numFmtId="170" fontId="9" fillId="0" borderId="113" xfId="103" applyNumberFormat="1" applyFont="1" applyFill="1" applyBorder="1" applyAlignment="1" applyProtection="1">
      <alignment horizontal="right" vertical="center" wrapText="1"/>
      <protection/>
    </xf>
    <xf numFmtId="3" fontId="8" fillId="0" borderId="65" xfId="103" applyNumberFormat="1" applyFont="1" applyFill="1" applyBorder="1" applyAlignment="1">
      <alignment horizontal="right" vertical="center" wrapText="1"/>
      <protection/>
    </xf>
    <xf numFmtId="3" fontId="9" fillId="0" borderId="65" xfId="103" applyNumberFormat="1" applyFont="1" applyFill="1" applyBorder="1" applyAlignment="1">
      <alignment horizontal="right" vertical="center" wrapText="1"/>
      <protection/>
    </xf>
    <xf numFmtId="49" fontId="8" fillId="0" borderId="96" xfId="103" applyNumberFormat="1" applyFont="1" applyFill="1" applyBorder="1" applyAlignment="1" applyProtection="1">
      <alignment horizontal="left" vertical="center"/>
      <protection locked="0"/>
    </xf>
    <xf numFmtId="170" fontId="9" fillId="0" borderId="114" xfId="103" applyNumberFormat="1" applyFont="1" applyFill="1" applyBorder="1" applyAlignment="1" applyProtection="1">
      <alignment horizontal="right" vertical="center" wrapText="1"/>
      <protection/>
    </xf>
    <xf numFmtId="3" fontId="8" fillId="0" borderId="68" xfId="103" applyNumberFormat="1" applyFont="1" applyFill="1" applyBorder="1" applyAlignment="1" applyProtection="1">
      <alignment vertical="center" wrapText="1"/>
      <protection locked="0"/>
    </xf>
    <xf numFmtId="169" fontId="9" fillId="0" borderId="72" xfId="103" applyNumberFormat="1" applyFont="1" applyFill="1" applyBorder="1" applyAlignment="1">
      <alignment horizontal="left" vertical="center" wrapText="1" indent="1"/>
      <protection/>
    </xf>
    <xf numFmtId="4" fontId="8" fillId="0" borderId="72" xfId="103" applyNumberFormat="1" applyFont="1" applyFill="1" applyBorder="1" applyAlignment="1" applyProtection="1">
      <alignment vertical="center" wrapText="1"/>
      <protection locked="0"/>
    </xf>
    <xf numFmtId="3" fontId="8" fillId="0" borderId="125" xfId="103" applyNumberFormat="1" applyFont="1" applyFill="1" applyBorder="1" applyAlignment="1" applyProtection="1">
      <alignment horizontal="right" vertical="center" wrapText="1"/>
      <protection locked="0"/>
    </xf>
    <xf numFmtId="170" fontId="9" fillId="0" borderId="119" xfId="103" applyNumberFormat="1" applyFont="1" applyFill="1" applyBorder="1" applyAlignment="1" applyProtection="1">
      <alignment horizontal="right" vertical="center" wrapText="1"/>
      <protection/>
    </xf>
    <xf numFmtId="3" fontId="9" fillId="0" borderId="80" xfId="103" applyNumberFormat="1" applyFont="1" applyFill="1" applyBorder="1" applyAlignment="1">
      <alignment horizontal="right" vertical="center" wrapText="1"/>
      <protection/>
    </xf>
    <xf numFmtId="3" fontId="8" fillId="0" borderId="113" xfId="103" applyNumberFormat="1" applyFont="1" applyFill="1" applyBorder="1" applyAlignment="1" applyProtection="1">
      <alignment horizontal="right" vertical="center" wrapText="1"/>
      <protection locked="0"/>
    </xf>
    <xf numFmtId="170" fontId="9" fillId="0" borderId="113" xfId="103" applyNumberFormat="1" applyFont="1" applyFill="1" applyBorder="1" applyAlignment="1" applyProtection="1">
      <alignment horizontal="right" vertical="center" wrapText="1"/>
      <protection/>
    </xf>
    <xf numFmtId="3" fontId="9" fillId="0" borderId="65" xfId="103" applyNumberFormat="1" applyFont="1" applyFill="1" applyBorder="1" applyAlignment="1">
      <alignment vertical="center" wrapText="1"/>
      <protection/>
    </xf>
    <xf numFmtId="3" fontId="8" fillId="0" borderId="114" xfId="103" applyNumberFormat="1" applyFont="1" applyFill="1" applyBorder="1" applyAlignment="1" applyProtection="1">
      <alignment horizontal="right" vertical="center" wrapText="1"/>
      <protection locked="0"/>
    </xf>
    <xf numFmtId="170" fontId="9" fillId="0" borderId="115" xfId="103" applyNumberFormat="1" applyFont="1" applyFill="1" applyBorder="1" applyAlignment="1" applyProtection="1">
      <alignment horizontal="right" vertical="center" wrapText="1"/>
      <protection/>
    </xf>
    <xf numFmtId="3" fontId="9" fillId="0" borderId="118" xfId="103" applyNumberFormat="1" applyFont="1" applyFill="1" applyBorder="1" applyAlignment="1">
      <alignment horizontal="right" vertical="center" wrapText="1"/>
      <protection/>
    </xf>
    <xf numFmtId="170" fontId="9" fillId="0" borderId="126" xfId="103" applyNumberFormat="1" applyFont="1" applyFill="1" applyBorder="1" applyAlignment="1">
      <alignment horizontal="center" vertical="center" wrapText="1"/>
      <protection/>
    </xf>
    <xf numFmtId="170" fontId="9" fillId="0" borderId="119" xfId="103" applyNumberFormat="1" applyFont="1" applyFill="1" applyBorder="1" applyAlignment="1">
      <alignment horizontal="right" vertical="center" wrapText="1"/>
      <protection/>
    </xf>
    <xf numFmtId="4" fontId="9" fillId="0" borderId="80" xfId="103" applyNumberFormat="1" applyFont="1" applyFill="1" applyBorder="1" applyAlignment="1">
      <alignment horizontal="right" vertical="center" wrapText="1"/>
      <protection/>
    </xf>
    <xf numFmtId="170" fontId="9" fillId="0" borderId="113" xfId="103" applyNumberFormat="1" applyFont="1" applyFill="1" applyBorder="1" applyAlignment="1">
      <alignment horizontal="right" vertical="center" wrapText="1"/>
      <protection/>
    </xf>
    <xf numFmtId="170" fontId="9" fillId="0" borderId="115" xfId="103" applyNumberFormat="1" applyFont="1" applyFill="1" applyBorder="1" applyAlignment="1">
      <alignment horizontal="right" vertical="center" wrapText="1"/>
      <protection/>
    </xf>
    <xf numFmtId="4" fontId="8" fillId="0" borderId="68" xfId="103" applyNumberFormat="1" applyFont="1" applyFill="1" applyBorder="1" applyAlignment="1" applyProtection="1">
      <alignment vertical="center" wrapText="1"/>
      <protection locked="0"/>
    </xf>
    <xf numFmtId="3" fontId="9" fillId="0" borderId="126" xfId="103" applyNumberFormat="1" applyFont="1" applyFill="1" applyBorder="1" applyAlignment="1">
      <alignment horizontal="right" vertical="center" wrapText="1"/>
      <protection/>
    </xf>
    <xf numFmtId="170" fontId="9" fillId="0" borderId="80" xfId="103" applyNumberFormat="1" applyFont="1" applyFill="1" applyBorder="1" applyAlignment="1" applyProtection="1">
      <alignment horizontal="right" vertical="center" wrapText="1"/>
      <protection/>
    </xf>
    <xf numFmtId="3" fontId="9" fillId="0" borderId="127" xfId="103" applyNumberFormat="1" applyFont="1" applyFill="1" applyBorder="1" applyAlignment="1">
      <alignment horizontal="right" vertical="center" wrapText="1"/>
      <protection/>
    </xf>
    <xf numFmtId="170" fontId="9" fillId="0" borderId="65" xfId="103" applyNumberFormat="1" applyFont="1" applyFill="1" applyBorder="1" applyAlignment="1" applyProtection="1">
      <alignment horizontal="right" vertical="center" wrapText="1"/>
      <protection/>
    </xf>
    <xf numFmtId="3" fontId="9" fillId="0" borderId="128" xfId="103" applyNumberFormat="1" applyFont="1" applyFill="1" applyBorder="1" applyAlignment="1">
      <alignment horizontal="right" vertical="center" wrapText="1"/>
      <protection/>
    </xf>
    <xf numFmtId="170" fontId="9" fillId="0" borderId="65" xfId="103" applyNumberFormat="1" applyFont="1" applyFill="1" applyBorder="1" applyAlignment="1" applyProtection="1">
      <alignment horizontal="right" vertical="center" wrapText="1"/>
      <protection/>
    </xf>
    <xf numFmtId="3" fontId="8" fillId="0" borderId="128" xfId="103" applyNumberFormat="1" applyFont="1" applyFill="1" applyBorder="1" applyAlignment="1" applyProtection="1">
      <alignment vertical="center" wrapText="1"/>
      <protection locked="0"/>
    </xf>
    <xf numFmtId="3" fontId="9" fillId="0" borderId="128" xfId="103" applyNumberFormat="1" applyFont="1" applyFill="1" applyBorder="1" applyAlignment="1">
      <alignment vertical="center" wrapText="1"/>
      <protection/>
    </xf>
    <xf numFmtId="170" fontId="9" fillId="0" borderId="68" xfId="103" applyNumberFormat="1" applyFont="1" applyFill="1" applyBorder="1" applyAlignment="1" applyProtection="1">
      <alignment horizontal="right" vertical="center" wrapText="1"/>
      <protection/>
    </xf>
    <xf numFmtId="3" fontId="8" fillId="0" borderId="129" xfId="103" applyNumberFormat="1" applyFont="1" applyFill="1" applyBorder="1" applyAlignment="1" applyProtection="1">
      <alignment vertical="center" wrapText="1"/>
      <protection locked="0"/>
    </xf>
    <xf numFmtId="3" fontId="9" fillId="0" borderId="72" xfId="103" applyNumberFormat="1" applyFont="1" applyFill="1" applyBorder="1" applyAlignment="1">
      <alignment horizontal="right" vertical="center" wrapText="1"/>
      <protection/>
    </xf>
    <xf numFmtId="3" fontId="8" fillId="0" borderId="127" xfId="103" applyNumberFormat="1" applyFont="1" applyFill="1" applyBorder="1" applyAlignment="1">
      <alignment horizontal="right" vertical="center" wrapText="1"/>
      <protection/>
    </xf>
    <xf numFmtId="3" fontId="8" fillId="0" borderId="128" xfId="103" applyNumberFormat="1" applyFont="1" applyFill="1" applyBorder="1" applyAlignment="1">
      <alignment horizontal="right" vertical="center" wrapText="1"/>
      <protection/>
    </xf>
    <xf numFmtId="3" fontId="8" fillId="0" borderId="72" xfId="103" applyNumberFormat="1" applyFont="1" applyFill="1" applyBorder="1" applyAlignment="1" applyProtection="1">
      <alignment vertical="center" wrapText="1"/>
      <protection locked="0"/>
    </xf>
    <xf numFmtId="3" fontId="9" fillId="0" borderId="126" xfId="103" applyNumberFormat="1" applyFont="1" applyFill="1" applyBorder="1" applyAlignment="1">
      <alignment horizontal="right" vertical="center" wrapText="1"/>
      <protection/>
    </xf>
    <xf numFmtId="0" fontId="4" fillId="0" borderId="130" xfId="96" applyFont="1" applyBorder="1">
      <alignment/>
      <protection/>
    </xf>
    <xf numFmtId="0" fontId="5" fillId="0" borderId="131" xfId="96" applyFont="1" applyBorder="1" applyAlignment="1">
      <alignment horizontal="center" vertical="top" wrapText="1"/>
      <protection/>
    </xf>
    <xf numFmtId="0" fontId="5" fillId="0" borderId="132" xfId="96" applyFont="1" applyBorder="1" applyAlignment="1">
      <alignment horizontal="center" vertical="center" wrapText="1"/>
      <protection/>
    </xf>
    <xf numFmtId="0" fontId="5" fillId="0" borderId="133" xfId="96" applyFont="1" applyBorder="1" applyAlignment="1">
      <alignment horizontal="center" vertical="center" wrapText="1"/>
      <protection/>
    </xf>
    <xf numFmtId="0" fontId="4" fillId="0" borderId="119" xfId="0" applyFont="1" applyBorder="1" applyAlignment="1">
      <alignment/>
    </xf>
    <xf numFmtId="3" fontId="5" fillId="0" borderId="134" xfId="96" applyNumberFormat="1" applyFont="1" applyBorder="1" applyAlignment="1">
      <alignment horizontal="right" vertical="center" wrapText="1"/>
      <protection/>
    </xf>
    <xf numFmtId="3" fontId="4" fillId="0" borderId="134" xfId="96" applyNumberFormat="1" applyFont="1" applyBorder="1" applyAlignment="1">
      <alignment horizontal="right" vertical="center" wrapText="1"/>
      <protection/>
    </xf>
    <xf numFmtId="3" fontId="5" fillId="0" borderId="134" xfId="96" applyNumberFormat="1" applyFont="1" applyBorder="1" applyAlignment="1">
      <alignment horizontal="right" vertical="center" wrapText="1"/>
      <protection/>
    </xf>
    <xf numFmtId="3" fontId="5" fillId="0" borderId="135" xfId="96" applyNumberFormat="1" applyFont="1" applyBorder="1" applyAlignment="1">
      <alignment horizontal="right" vertical="center" wrapText="1"/>
      <protection/>
    </xf>
    <xf numFmtId="0" fontId="4" fillId="0" borderId="43" xfId="0" applyFont="1" applyBorder="1" applyAlignment="1">
      <alignment/>
    </xf>
    <xf numFmtId="3" fontId="4" fillId="0" borderId="136" xfId="96" applyNumberFormat="1" applyFont="1" applyBorder="1" applyAlignment="1">
      <alignment horizontal="right" vertical="center" wrapText="1"/>
      <protection/>
    </xf>
    <xf numFmtId="0" fontId="4" fillId="0" borderId="42" xfId="0" applyFont="1" applyBorder="1" applyAlignment="1">
      <alignment/>
    </xf>
    <xf numFmtId="0" fontId="4" fillId="0" borderId="137" xfId="97" applyFont="1" applyBorder="1">
      <alignment/>
      <protection/>
    </xf>
    <xf numFmtId="3" fontId="4" fillId="0" borderId="25" xfId="71" applyNumberFormat="1" applyFont="1" applyFill="1" applyBorder="1" applyAlignment="1" applyProtection="1">
      <alignment horizontal="right"/>
      <protection/>
    </xf>
    <xf numFmtId="0" fontId="4" fillId="0" borderId="138" xfId="97" applyFont="1" applyBorder="1">
      <alignment/>
      <protection/>
    </xf>
    <xf numFmtId="3" fontId="4" fillId="0" borderId="134" xfId="71" applyNumberFormat="1" applyFont="1" applyFill="1" applyBorder="1" applyAlignment="1" applyProtection="1">
      <alignment horizontal="right"/>
      <protection/>
    </xf>
    <xf numFmtId="0" fontId="5" fillId="0" borderId="139" xfId="96" applyFont="1" applyBorder="1" applyAlignment="1">
      <alignment vertical="center"/>
      <protection/>
    </xf>
    <xf numFmtId="3" fontId="5" fillId="0" borderId="140" xfId="71" applyNumberFormat="1" applyFont="1" applyFill="1" applyBorder="1" applyAlignment="1" applyProtection="1">
      <alignment horizontal="right" vertical="center"/>
      <protection/>
    </xf>
    <xf numFmtId="0" fontId="4" fillId="0" borderId="130" xfId="97" applyFont="1" applyBorder="1">
      <alignment/>
      <protection/>
    </xf>
    <xf numFmtId="167" fontId="5" fillId="0" borderId="141" xfId="72" applyNumberFormat="1" applyFont="1" applyFill="1" applyBorder="1" applyAlignment="1" applyProtection="1">
      <alignment horizontal="center"/>
      <protection/>
    </xf>
    <xf numFmtId="167" fontId="5" fillId="0" borderId="142" xfId="72" applyNumberFormat="1" applyFont="1" applyFill="1" applyBorder="1" applyAlignment="1" applyProtection="1">
      <alignment horizontal="center"/>
      <protection/>
    </xf>
    <xf numFmtId="0" fontId="5" fillId="0" borderId="143" xfId="97" applyFont="1" applyBorder="1">
      <alignment/>
      <protection/>
    </xf>
    <xf numFmtId="167" fontId="5" fillId="0" borderId="144" xfId="72" applyNumberFormat="1" applyFont="1" applyFill="1" applyBorder="1" applyAlignment="1" applyProtection="1">
      <alignment horizontal="center"/>
      <protection/>
    </xf>
    <xf numFmtId="167" fontId="5" fillId="0" borderId="145" xfId="72" applyNumberFormat="1" applyFont="1" applyFill="1" applyBorder="1" applyAlignment="1" applyProtection="1">
      <alignment horizontal="center"/>
      <protection/>
    </xf>
    <xf numFmtId="0" fontId="4" fillId="0" borderId="143" xfId="97" applyFont="1" applyBorder="1">
      <alignment/>
      <protection/>
    </xf>
    <xf numFmtId="0" fontId="5" fillId="0" borderId="31" xfId="0" applyFont="1" applyBorder="1" applyAlignment="1">
      <alignment/>
    </xf>
    <xf numFmtId="180" fontId="8" fillId="0" borderId="52" xfId="72" applyNumberFormat="1" applyFont="1" applyFill="1" applyBorder="1" applyAlignment="1" applyProtection="1">
      <alignment/>
      <protection/>
    </xf>
    <xf numFmtId="180" fontId="9" fillId="0" borderId="53" xfId="72" applyNumberFormat="1" applyFont="1" applyFill="1" applyBorder="1" applyAlignment="1" applyProtection="1">
      <alignment/>
      <protection/>
    </xf>
    <xf numFmtId="0" fontId="5" fillId="0" borderId="42" xfId="0" applyFont="1" applyBorder="1" applyAlignment="1">
      <alignment/>
    </xf>
    <xf numFmtId="180" fontId="8" fillId="0" borderId="43" xfId="72" applyNumberFormat="1" applyFont="1" applyFill="1" applyBorder="1" applyAlignment="1" applyProtection="1">
      <alignment/>
      <protection/>
    </xf>
    <xf numFmtId="180" fontId="9" fillId="0" borderId="44" xfId="72" applyNumberFormat="1" applyFont="1" applyFill="1" applyBorder="1" applyAlignment="1" applyProtection="1">
      <alignment/>
      <protection/>
    </xf>
    <xf numFmtId="0" fontId="5" fillId="0" borderId="42" xfId="97" applyFont="1" applyBorder="1">
      <alignment/>
      <protection/>
    </xf>
    <xf numFmtId="180" fontId="8" fillId="0" borderId="43" xfId="72" applyNumberFormat="1" applyFont="1" applyFill="1" applyBorder="1" applyAlignment="1" applyProtection="1">
      <alignment/>
      <protection/>
    </xf>
    <xf numFmtId="0" fontId="5" fillId="0" borderId="56" xfId="97" applyFont="1" applyBorder="1">
      <alignment/>
      <protection/>
    </xf>
    <xf numFmtId="180" fontId="8" fillId="0" borderId="57" xfId="72" applyNumberFormat="1" applyFont="1" applyFill="1" applyBorder="1" applyAlignment="1" applyProtection="1">
      <alignment/>
      <protection/>
    </xf>
    <xf numFmtId="180" fontId="8" fillId="0" borderId="57" xfId="72" applyNumberFormat="1" applyFont="1" applyFill="1" applyBorder="1" applyAlignment="1" applyProtection="1">
      <alignment/>
      <protection/>
    </xf>
    <xf numFmtId="180" fontId="9" fillId="0" borderId="59" xfId="72" applyNumberFormat="1" applyFont="1" applyFill="1" applyBorder="1" applyAlignment="1" applyProtection="1">
      <alignment/>
      <protection/>
    </xf>
    <xf numFmtId="0" fontId="5" fillId="0" borderId="138" xfId="97" applyFont="1" applyBorder="1" applyAlignment="1">
      <alignment vertical="center"/>
      <protection/>
    </xf>
    <xf numFmtId="180" fontId="9" fillId="0" borderId="146" xfId="72" applyNumberFormat="1" applyFont="1" applyFill="1" applyBorder="1" applyAlignment="1" applyProtection="1">
      <alignment vertical="center"/>
      <protection/>
    </xf>
    <xf numFmtId="180" fontId="9" fillId="0" borderId="147" xfId="72" applyNumberFormat="1" applyFont="1" applyFill="1" applyBorder="1" applyAlignment="1" applyProtection="1">
      <alignment vertical="center"/>
      <protection/>
    </xf>
    <xf numFmtId="0" fontId="19" fillId="0" borderId="73" xfId="103" applyFont="1" applyFill="1" applyBorder="1" applyAlignment="1">
      <alignment horizontal="center" vertical="center" wrapText="1"/>
      <protection/>
    </xf>
    <xf numFmtId="0" fontId="19" fillId="0" borderId="148" xfId="103" applyFont="1" applyFill="1" applyBorder="1" applyAlignment="1">
      <alignment horizontal="center" vertical="center" wrapText="1"/>
      <protection/>
    </xf>
    <xf numFmtId="0" fontId="9" fillId="0" borderId="38" xfId="103" applyFont="1" applyFill="1" applyBorder="1" applyAlignment="1">
      <alignment horizontal="center" vertical="center" wrapText="1"/>
      <protection/>
    </xf>
    <xf numFmtId="0" fontId="9" fillId="0" borderId="73" xfId="103" applyFont="1" applyFill="1" applyBorder="1" applyAlignment="1">
      <alignment horizontal="center" vertical="center" wrapText="1"/>
      <protection/>
    </xf>
    <xf numFmtId="0" fontId="9" fillId="0" borderId="75" xfId="103" applyFont="1" applyFill="1" applyBorder="1" applyAlignment="1">
      <alignment horizontal="center" vertical="center" wrapText="1"/>
      <protection/>
    </xf>
    <xf numFmtId="0" fontId="8" fillId="0" borderId="42" xfId="103" applyFont="1" applyFill="1" applyBorder="1" applyAlignment="1" applyProtection="1">
      <alignment horizontal="center" vertical="center"/>
      <protection/>
    </xf>
    <xf numFmtId="0" fontId="8" fillId="0" borderId="43" xfId="103" applyFont="1" applyFill="1" applyBorder="1" applyAlignment="1" applyProtection="1">
      <alignment vertical="center" wrapText="1"/>
      <protection/>
    </xf>
    <xf numFmtId="0" fontId="8" fillId="0" borderId="43" xfId="103" applyFont="1" applyFill="1" applyBorder="1" applyAlignment="1" applyProtection="1">
      <alignment vertical="center" wrapText="1"/>
      <protection locked="0"/>
    </xf>
    <xf numFmtId="170" fontId="8" fillId="0" borderId="43" xfId="103" applyNumberFormat="1" applyFont="1" applyFill="1" applyBorder="1" applyAlignment="1" applyProtection="1">
      <alignment vertical="center"/>
      <protection locked="0"/>
    </xf>
    <xf numFmtId="170" fontId="8" fillId="0" borderId="108" xfId="103" applyNumberFormat="1" applyFont="1" applyFill="1" applyBorder="1" applyAlignment="1" applyProtection="1">
      <alignment vertical="center"/>
      <protection locked="0"/>
    </xf>
    <xf numFmtId="170" fontId="9" fillId="0" borderId="108" xfId="103" applyNumberFormat="1" applyFont="1" applyFill="1" applyBorder="1" applyAlignment="1" applyProtection="1">
      <alignment vertical="center"/>
      <protection/>
    </xf>
    <xf numFmtId="170" fontId="9" fillId="0" borderId="44" xfId="103" applyNumberFormat="1" applyFont="1" applyFill="1" applyBorder="1" applyAlignment="1" applyProtection="1">
      <alignment vertical="center"/>
      <protection/>
    </xf>
    <xf numFmtId="0" fontId="8" fillId="0" borderId="96" xfId="103" applyFont="1" applyFill="1" applyBorder="1" applyAlignment="1" applyProtection="1">
      <alignment horizontal="center" vertical="center"/>
      <protection/>
    </xf>
    <xf numFmtId="0" fontId="8" fillId="0" borderId="97" xfId="103" applyFont="1" applyFill="1" applyBorder="1" applyAlignment="1" applyProtection="1">
      <alignment vertical="center" wrapText="1"/>
      <protection/>
    </xf>
    <xf numFmtId="0" fontId="8" fillId="0" borderId="97" xfId="103" applyFont="1" applyFill="1" applyBorder="1" applyAlignment="1" applyProtection="1">
      <alignment vertical="center" wrapText="1"/>
      <protection locked="0"/>
    </xf>
    <xf numFmtId="170" fontId="8" fillId="0" borderId="97" xfId="103" applyNumberFormat="1" applyFont="1" applyFill="1" applyBorder="1" applyAlignment="1" applyProtection="1">
      <alignment vertical="center"/>
      <protection locked="0"/>
    </xf>
    <xf numFmtId="170" fontId="8" fillId="0" borderId="111" xfId="103" applyNumberFormat="1" applyFont="1" applyFill="1" applyBorder="1" applyAlignment="1" applyProtection="1">
      <alignment vertical="center"/>
      <protection locked="0"/>
    </xf>
    <xf numFmtId="0" fontId="8" fillId="0" borderId="56" xfId="103" applyFont="1" applyFill="1" applyBorder="1" applyAlignment="1" applyProtection="1">
      <alignment horizontal="center" vertical="center"/>
      <protection/>
    </xf>
    <xf numFmtId="0" fontId="8" fillId="0" borderId="57" xfId="103" applyFont="1" applyFill="1" applyBorder="1" applyAlignment="1" applyProtection="1">
      <alignment vertical="center" wrapText="1"/>
      <protection/>
    </xf>
    <xf numFmtId="0" fontId="8" fillId="0" borderId="57" xfId="103" applyFont="1" applyFill="1" applyBorder="1" applyAlignment="1" applyProtection="1">
      <alignment vertical="center" wrapText="1"/>
      <protection locked="0"/>
    </xf>
    <xf numFmtId="170" fontId="8" fillId="0" borderId="57" xfId="103" applyNumberFormat="1" applyFont="1" applyFill="1" applyBorder="1" applyAlignment="1" applyProtection="1">
      <alignment vertical="center"/>
      <protection locked="0"/>
    </xf>
    <xf numFmtId="170" fontId="8" fillId="0" borderId="149" xfId="103" applyNumberFormat="1" applyFont="1" applyFill="1" applyBorder="1" applyAlignment="1" applyProtection="1">
      <alignment vertical="center"/>
      <protection locked="0"/>
    </xf>
    <xf numFmtId="170" fontId="9" fillId="0" borderId="73" xfId="103" applyNumberFormat="1" applyFont="1" applyFill="1" applyBorder="1" applyAlignment="1" applyProtection="1">
      <alignment vertical="center"/>
      <protection/>
    </xf>
    <xf numFmtId="170" fontId="9" fillId="0" borderId="148" xfId="103" applyNumberFormat="1" applyFont="1" applyFill="1" applyBorder="1" applyAlignment="1" applyProtection="1">
      <alignment vertical="center"/>
      <protection/>
    </xf>
    <xf numFmtId="170" fontId="9" fillId="0" borderId="75" xfId="103" applyNumberFormat="1" applyFont="1" applyFill="1" applyBorder="1" applyAlignment="1" applyProtection="1">
      <alignment vertical="center"/>
      <protection/>
    </xf>
    <xf numFmtId="170" fontId="9" fillId="0" borderId="59" xfId="103" applyNumberFormat="1" applyFont="1" applyFill="1" applyBorder="1" applyAlignment="1" applyProtection="1">
      <alignment vertical="center"/>
      <protection/>
    </xf>
    <xf numFmtId="170" fontId="19" fillId="0" borderId="73" xfId="103" applyNumberFormat="1" applyFont="1" applyFill="1" applyBorder="1" applyAlignment="1" applyProtection="1">
      <alignment vertical="center"/>
      <protection/>
    </xf>
    <xf numFmtId="0" fontId="9" fillId="0" borderId="18" xfId="97" applyFont="1" applyBorder="1" applyAlignment="1">
      <alignment horizontal="left"/>
      <protection/>
    </xf>
    <xf numFmtId="0" fontId="9" fillId="0" borderId="18" xfId="97" applyFont="1" applyBorder="1">
      <alignment/>
      <protection/>
    </xf>
    <xf numFmtId="0" fontId="9" fillId="0" borderId="150" xfId="97" applyFont="1" applyBorder="1" applyAlignment="1">
      <alignment horizontal="center"/>
      <protection/>
    </xf>
    <xf numFmtId="0" fontId="9" fillId="0" borderId="151" xfId="97" applyFont="1" applyBorder="1" applyAlignment="1">
      <alignment vertical="center"/>
      <protection/>
    </xf>
    <xf numFmtId="0" fontId="9" fillId="0" borderId="132" xfId="97" applyFont="1" applyBorder="1" applyAlignment="1">
      <alignment horizontal="right" vertical="center"/>
      <protection/>
    </xf>
    <xf numFmtId="0" fontId="9" fillId="0" borderId="132" xfId="97" applyFont="1" applyBorder="1" applyAlignment="1">
      <alignment vertical="center"/>
      <protection/>
    </xf>
    <xf numFmtId="0" fontId="9" fillId="0" borderId="132" xfId="97" applyFont="1" applyBorder="1" applyAlignment="1">
      <alignment horizontal="center" vertical="center"/>
      <protection/>
    </xf>
    <xf numFmtId="0" fontId="9" fillId="0" borderId="151" xfId="97" applyFont="1" applyBorder="1" applyAlignment="1">
      <alignment horizontal="center" vertical="center"/>
      <protection/>
    </xf>
    <xf numFmtId="0" fontId="9" fillId="0" borderId="152" xfId="97" applyFont="1" applyBorder="1" applyAlignment="1">
      <alignment horizontal="center" vertical="center"/>
      <protection/>
    </xf>
    <xf numFmtId="0" fontId="0" fillId="0" borderId="150" xfId="97" applyBorder="1" applyAlignment="1">
      <alignment vertical="center"/>
      <protection/>
    </xf>
    <xf numFmtId="0" fontId="8" fillId="0" borderId="153" xfId="97" applyFont="1" applyBorder="1" applyAlignment="1">
      <alignment horizontal="right"/>
      <protection/>
    </xf>
    <xf numFmtId="0" fontId="8" fillId="0" borderId="154" xfId="97" applyFont="1" applyBorder="1" applyAlignment="1">
      <alignment horizontal="right"/>
      <protection/>
    </xf>
    <xf numFmtId="0" fontId="8" fillId="0" borderId="154" xfId="97" applyFont="1" applyBorder="1">
      <alignment/>
      <protection/>
    </xf>
    <xf numFmtId="3" fontId="8" fillId="0" borderId="154" xfId="97" applyNumberFormat="1" applyFont="1" applyBorder="1">
      <alignment/>
      <protection/>
    </xf>
    <xf numFmtId="3" fontId="8" fillId="0" borderId="155" xfId="97" applyNumberFormat="1" applyFont="1" applyBorder="1">
      <alignment/>
      <protection/>
    </xf>
    <xf numFmtId="0" fontId="8" fillId="0" borderId="156" xfId="97" applyFont="1" applyBorder="1" applyAlignment="1">
      <alignment horizontal="right"/>
      <protection/>
    </xf>
    <xf numFmtId="0" fontId="8" fillId="0" borderId="25" xfId="97" applyFont="1" applyBorder="1" applyAlignment="1">
      <alignment horizontal="right"/>
      <protection/>
    </xf>
    <xf numFmtId="0" fontId="8" fillId="0" borderId="25" xfId="97" applyFont="1" applyBorder="1">
      <alignment/>
      <protection/>
    </xf>
    <xf numFmtId="3" fontId="8" fillId="0" borderId="25" xfId="97" applyNumberFormat="1" applyFont="1" applyBorder="1">
      <alignment/>
      <protection/>
    </xf>
    <xf numFmtId="3" fontId="8" fillId="0" borderId="157" xfId="97" applyNumberFormat="1" applyFont="1" applyBorder="1">
      <alignment/>
      <protection/>
    </xf>
    <xf numFmtId="0" fontId="9" fillId="0" borderId="25" xfId="97" applyFont="1" applyBorder="1" applyAlignment="1">
      <alignment horizontal="right"/>
      <protection/>
    </xf>
    <xf numFmtId="0" fontId="9" fillId="0" borderId="25" xfId="97" applyFont="1" applyBorder="1">
      <alignment/>
      <protection/>
    </xf>
    <xf numFmtId="3" fontId="9" fillId="0" borderId="157" xfId="97" applyNumberFormat="1" applyFont="1" applyBorder="1">
      <alignment/>
      <protection/>
    </xf>
    <xf numFmtId="0" fontId="8" fillId="0" borderId="25" xfId="97" applyFont="1" applyBorder="1" applyAlignment="1">
      <alignment horizontal="right" vertical="center" wrapText="1"/>
      <protection/>
    </xf>
    <xf numFmtId="0" fontId="8" fillId="0" borderId="25" xfId="97" applyFont="1" applyBorder="1" applyAlignment="1">
      <alignment horizontal="left" vertical="center" wrapText="1"/>
      <protection/>
    </xf>
    <xf numFmtId="3" fontId="8" fillId="0" borderId="25" xfId="97" applyNumberFormat="1" applyFont="1" applyBorder="1" applyAlignment="1">
      <alignment horizontal="center" vertical="center" wrapText="1"/>
      <protection/>
    </xf>
    <xf numFmtId="0" fontId="10" fillId="0" borderId="25" xfId="97" applyFont="1" applyBorder="1" applyAlignment="1">
      <alignment horizontal="left" vertical="center" wrapText="1"/>
      <protection/>
    </xf>
    <xf numFmtId="3" fontId="8" fillId="0" borderId="157" xfId="97" applyNumberFormat="1" applyFont="1" applyBorder="1" applyAlignment="1">
      <alignment horizontal="right" vertical="center" wrapText="1"/>
      <protection/>
    </xf>
    <xf numFmtId="3" fontId="9" fillId="0" borderId="25" xfId="97" applyNumberFormat="1" applyFont="1" applyBorder="1">
      <alignment/>
      <protection/>
    </xf>
    <xf numFmtId="0" fontId="10" fillId="0" borderId="25" xfId="97" applyFont="1" applyBorder="1">
      <alignment/>
      <protection/>
    </xf>
    <xf numFmtId="0" fontId="8" fillId="0" borderId="25" xfId="97" applyFont="1" applyBorder="1" applyAlignment="1">
      <alignment horizontal="right" vertical="center"/>
      <protection/>
    </xf>
    <xf numFmtId="0" fontId="8" fillId="0" borderId="25" xfId="97" applyFont="1" applyBorder="1" applyAlignment="1">
      <alignment vertical="center"/>
      <protection/>
    </xf>
    <xf numFmtId="3" fontId="8" fillId="0" borderId="25" xfId="97" applyNumberFormat="1" applyFont="1" applyBorder="1" applyAlignment="1">
      <alignment vertical="center"/>
      <protection/>
    </xf>
    <xf numFmtId="3" fontId="8" fillId="0" borderId="157" xfId="97" applyNumberFormat="1" applyFont="1" applyBorder="1" applyAlignment="1">
      <alignment vertical="center"/>
      <protection/>
    </xf>
    <xf numFmtId="3" fontId="9" fillId="0" borderId="157" xfId="97" applyNumberFormat="1" applyFont="1" applyBorder="1">
      <alignment/>
      <protection/>
    </xf>
    <xf numFmtId="0" fontId="9" fillId="0" borderId="25" xfId="97" applyFont="1" applyBorder="1" applyAlignment="1">
      <alignment horizontal="right" vertical="center" wrapText="1"/>
      <protection/>
    </xf>
    <xf numFmtId="168" fontId="8" fillId="0" borderId="156" xfId="97" applyNumberFormat="1" applyFont="1" applyBorder="1" applyAlignment="1">
      <alignment horizontal="right"/>
      <protection/>
    </xf>
    <xf numFmtId="3" fontId="8" fillId="0" borderId="157" xfId="97" applyNumberFormat="1" applyFont="1" applyBorder="1">
      <alignment/>
      <protection/>
    </xf>
    <xf numFmtId="49" fontId="10" fillId="0" borderId="25" xfId="97" applyNumberFormat="1" applyFont="1" applyBorder="1">
      <alignment/>
      <protection/>
    </xf>
    <xf numFmtId="3" fontId="10" fillId="0" borderId="157" xfId="97" applyNumberFormat="1" applyFont="1" applyBorder="1">
      <alignment/>
      <protection/>
    </xf>
    <xf numFmtId="49" fontId="8" fillId="0" borderId="25" xfId="97" applyNumberFormat="1" applyFont="1" applyBorder="1">
      <alignment/>
      <protection/>
    </xf>
    <xf numFmtId="0" fontId="9" fillId="0" borderId="25" xfId="97" applyFont="1" applyBorder="1" applyAlignment="1">
      <alignment horizontal="left"/>
      <protection/>
    </xf>
    <xf numFmtId="0" fontId="8" fillId="0" borderId="158" xfId="97" applyFont="1" applyBorder="1" applyAlignment="1">
      <alignment horizontal="right"/>
      <protection/>
    </xf>
    <xf numFmtId="0" fontId="9" fillId="0" borderId="134" xfId="97" applyFont="1" applyBorder="1" applyAlignment="1">
      <alignment horizontal="right"/>
      <protection/>
    </xf>
    <xf numFmtId="0" fontId="9" fillId="0" borderId="134" xfId="97" applyFont="1" applyBorder="1">
      <alignment/>
      <protection/>
    </xf>
    <xf numFmtId="3" fontId="9" fillId="0" borderId="134" xfId="97" applyNumberFormat="1" applyFont="1" applyBorder="1">
      <alignment/>
      <protection/>
    </xf>
    <xf numFmtId="0" fontId="8" fillId="0" borderId="144" xfId="97" applyFont="1" applyBorder="1" applyAlignment="1">
      <alignment horizontal="right"/>
      <protection/>
    </xf>
    <xf numFmtId="0" fontId="8" fillId="0" borderId="134" xfId="97" applyFont="1" applyBorder="1">
      <alignment/>
      <protection/>
    </xf>
    <xf numFmtId="3" fontId="8" fillId="0" borderId="159" xfId="97" applyNumberFormat="1" applyFont="1" applyBorder="1">
      <alignment/>
      <protection/>
    </xf>
    <xf numFmtId="0" fontId="8" fillId="0" borderId="160" xfId="97" applyFont="1" applyBorder="1" applyAlignment="1">
      <alignment horizontal="right"/>
      <protection/>
    </xf>
    <xf numFmtId="0" fontId="9" fillId="0" borderId="29" xfId="97" applyFont="1" applyBorder="1">
      <alignment/>
      <protection/>
    </xf>
    <xf numFmtId="3" fontId="9" fillId="0" borderId="29" xfId="97" applyNumberFormat="1" applyFont="1" applyBorder="1">
      <alignment/>
      <protection/>
    </xf>
    <xf numFmtId="0" fontId="9" fillId="0" borderId="29" xfId="97" applyFont="1" applyBorder="1" applyAlignment="1">
      <alignment horizontal="left"/>
      <protection/>
    </xf>
    <xf numFmtId="0" fontId="8" fillId="0" borderId="29" xfId="97" applyFont="1" applyBorder="1">
      <alignment/>
      <protection/>
    </xf>
    <xf numFmtId="3" fontId="9" fillId="0" borderId="161" xfId="97" applyNumberFormat="1" applyFont="1" applyBorder="1">
      <alignment/>
      <protection/>
    </xf>
    <xf numFmtId="0" fontId="66" fillId="0" borderId="0" xfId="97" applyFont="1">
      <alignment/>
      <protection/>
    </xf>
    <xf numFmtId="0" fontId="83" fillId="0" borderId="132" xfId="97" applyFont="1" applyBorder="1" applyAlignment="1">
      <alignment vertical="center"/>
      <protection/>
    </xf>
    <xf numFmtId="0" fontId="82" fillId="0" borderId="0" xfId="103" applyFont="1" applyFill="1">
      <alignment/>
      <protection/>
    </xf>
    <xf numFmtId="167" fontId="82" fillId="0" borderId="0" xfId="72" applyNumberFormat="1" applyFont="1" applyFill="1" applyBorder="1" applyAlignment="1" applyProtection="1">
      <alignment/>
      <protection/>
    </xf>
    <xf numFmtId="0" fontId="82" fillId="0" borderId="0" xfId="96" applyFont="1">
      <alignment/>
      <protection/>
    </xf>
    <xf numFmtId="0" fontId="84" fillId="0" borderId="0" xfId="96" applyFont="1" applyAlignment="1">
      <alignment horizontal="right"/>
      <protection/>
    </xf>
    <xf numFmtId="167" fontId="23" fillId="0" borderId="43" xfId="71" applyNumberFormat="1" applyFont="1" applyFill="1" applyBorder="1" applyAlignment="1" applyProtection="1">
      <alignment/>
      <protection/>
    </xf>
    <xf numFmtId="170" fontId="23" fillId="0" borderId="52" xfId="103" applyNumberFormat="1" applyFont="1" applyFill="1" applyBorder="1" applyAlignment="1" applyProtection="1">
      <alignment horizontal="center" vertical="center" wrapText="1"/>
      <protection locked="0"/>
    </xf>
    <xf numFmtId="170" fontId="23" fillId="0" borderId="79" xfId="103" applyNumberFormat="1" applyFont="1" applyFill="1" applyBorder="1" applyAlignment="1" applyProtection="1">
      <alignment horizontal="center" vertical="center" wrapText="1"/>
      <protection locked="0"/>
    </xf>
    <xf numFmtId="167" fontId="23" fillId="0" borderId="53" xfId="71" applyNumberFormat="1" applyFont="1" applyFill="1" applyBorder="1" applyAlignment="1" applyProtection="1">
      <alignment/>
      <protection/>
    </xf>
    <xf numFmtId="167" fontId="23" fillId="0" borderId="44" xfId="71" applyNumberFormat="1" applyFont="1" applyFill="1" applyBorder="1" applyAlignment="1" applyProtection="1">
      <alignment/>
      <protection/>
    </xf>
    <xf numFmtId="167" fontId="23" fillId="0" borderId="162" xfId="71" applyNumberFormat="1" applyFont="1" applyFill="1" applyBorder="1" applyAlignment="1" applyProtection="1">
      <alignment horizontal="center"/>
      <protection/>
    </xf>
    <xf numFmtId="167" fontId="23" fillId="0" borderId="163" xfId="71" applyNumberFormat="1" applyFont="1" applyFill="1" applyBorder="1" applyAlignment="1" applyProtection="1">
      <alignment horizontal="right"/>
      <protection/>
    </xf>
    <xf numFmtId="3" fontId="23" fillId="0" borderId="163" xfId="71" applyNumberFormat="1" applyFont="1" applyFill="1" applyBorder="1" applyAlignment="1" applyProtection="1">
      <alignment horizontal="center"/>
      <protection/>
    </xf>
    <xf numFmtId="167" fontId="23" fillId="0" borderId="78" xfId="71" applyNumberFormat="1" applyFont="1" applyFill="1" applyBorder="1" applyAlignment="1" applyProtection="1">
      <alignment/>
      <protection/>
    </xf>
    <xf numFmtId="167" fontId="23" fillId="0" borderId="164" xfId="71" applyNumberFormat="1" applyFont="1" applyFill="1" applyBorder="1" applyAlignment="1" applyProtection="1">
      <alignment/>
      <protection/>
    </xf>
    <xf numFmtId="0" fontId="23" fillId="0" borderId="80" xfId="96" applyFont="1" applyBorder="1">
      <alignment/>
      <protection/>
    </xf>
    <xf numFmtId="0" fontId="23" fillId="0" borderId="85" xfId="96" applyFont="1" applyBorder="1">
      <alignment/>
      <protection/>
    </xf>
    <xf numFmtId="0" fontId="23" fillId="0" borderId="85" xfId="96" applyFont="1" applyBorder="1" applyAlignment="1">
      <alignment wrapText="1"/>
      <protection/>
    </xf>
    <xf numFmtId="0" fontId="23" fillId="0" borderId="65" xfId="96" applyFont="1" applyBorder="1">
      <alignment/>
      <protection/>
    </xf>
    <xf numFmtId="0" fontId="23" fillId="0" borderId="65" xfId="96" applyFont="1" applyBorder="1" applyAlignment="1">
      <alignment wrapText="1"/>
      <protection/>
    </xf>
    <xf numFmtId="0" fontId="23" fillId="0" borderId="58" xfId="96" applyFont="1" applyBorder="1" applyAlignment="1">
      <alignment wrapText="1"/>
      <protection/>
    </xf>
    <xf numFmtId="167" fontId="24" fillId="0" borderId="52" xfId="71" applyNumberFormat="1" applyFont="1" applyFill="1" applyBorder="1" applyAlignment="1" applyProtection="1">
      <alignment horizontal="center"/>
      <protection/>
    </xf>
    <xf numFmtId="3" fontId="24" fillId="0" borderId="43" xfId="103" applyNumberFormat="1" applyFont="1" applyFill="1" applyBorder="1" applyAlignment="1" applyProtection="1">
      <alignment horizontal="center" wrapText="1"/>
      <protection locked="0"/>
    </xf>
    <xf numFmtId="167" fontId="24" fillId="0" borderId="33" xfId="71" applyNumberFormat="1" applyFont="1" applyFill="1" applyBorder="1" applyAlignment="1" applyProtection="1">
      <alignment/>
      <protection/>
    </xf>
    <xf numFmtId="167" fontId="24" fillId="0" borderId="43" xfId="71" applyNumberFormat="1" applyFont="1" applyFill="1" applyBorder="1" applyAlignment="1" applyProtection="1">
      <alignment/>
      <protection/>
    </xf>
    <xf numFmtId="170" fontId="4" fillId="0" borderId="0" xfId="103" applyNumberFormat="1" applyFont="1" applyFill="1" applyAlignment="1">
      <alignment horizontal="center" vertical="center" wrapText="1"/>
      <protection/>
    </xf>
    <xf numFmtId="170" fontId="4" fillId="0" borderId="0" xfId="103" applyNumberFormat="1" applyFont="1" applyFill="1" applyAlignment="1">
      <alignment vertical="center" wrapText="1"/>
      <protection/>
    </xf>
    <xf numFmtId="170" fontId="33" fillId="0" borderId="0" xfId="103" applyNumberFormat="1" applyFont="1" applyFill="1" applyAlignment="1">
      <alignment horizontal="right" vertical="center"/>
      <protection/>
    </xf>
    <xf numFmtId="170" fontId="19" fillId="0" borderId="79" xfId="103" applyNumberFormat="1" applyFont="1" applyFill="1" applyBorder="1" applyAlignment="1">
      <alignment horizontal="centerContinuous" vertical="center"/>
      <protection/>
    </xf>
    <xf numFmtId="170" fontId="19" fillId="0" borderId="67" xfId="103" applyNumberFormat="1" applyFont="1" applyFill="1" applyBorder="1" applyAlignment="1">
      <alignment horizontal="centerContinuous" vertical="center"/>
      <protection/>
    </xf>
    <xf numFmtId="170" fontId="19" fillId="0" borderId="165" xfId="103" applyNumberFormat="1" applyFont="1" applyFill="1" applyBorder="1" applyAlignment="1">
      <alignment horizontal="centerContinuous" vertical="center"/>
      <protection/>
    </xf>
    <xf numFmtId="170" fontId="19" fillId="0" borderId="92" xfId="103" applyNumberFormat="1" applyFont="1" applyFill="1" applyBorder="1" applyAlignment="1">
      <alignment horizontal="center" vertical="center"/>
      <protection/>
    </xf>
    <xf numFmtId="170" fontId="19" fillId="0" borderId="94" xfId="103" applyNumberFormat="1" applyFont="1" applyFill="1" applyBorder="1" applyAlignment="1">
      <alignment horizontal="center" vertical="center"/>
      <protection/>
    </xf>
    <xf numFmtId="170" fontId="19" fillId="0" borderId="59" xfId="103" applyNumberFormat="1" applyFont="1" applyFill="1" applyBorder="1" applyAlignment="1">
      <alignment horizontal="center" vertical="center" wrapText="1"/>
      <protection/>
    </xf>
    <xf numFmtId="170" fontId="9" fillId="0" borderId="37" xfId="103" applyNumberFormat="1" applyFont="1" applyFill="1" applyBorder="1" applyAlignment="1">
      <alignment horizontal="center" vertical="center" wrapText="1"/>
      <protection/>
    </xf>
    <xf numFmtId="170" fontId="9" fillId="0" borderId="73" xfId="103" applyNumberFormat="1" applyFont="1" applyFill="1" applyBorder="1" applyAlignment="1">
      <alignment horizontal="center" vertical="center" wrapText="1"/>
      <protection/>
    </xf>
    <xf numFmtId="170" fontId="9" fillId="0" borderId="88" xfId="103" applyNumberFormat="1" applyFont="1" applyFill="1" applyBorder="1" applyAlignment="1">
      <alignment horizontal="center" vertical="center" wrapText="1"/>
      <protection/>
    </xf>
    <xf numFmtId="170" fontId="9" fillId="0" borderId="45" xfId="103" applyNumberFormat="1" applyFont="1" applyFill="1" applyBorder="1" applyAlignment="1">
      <alignment horizontal="center" vertical="center" wrapText="1"/>
      <protection/>
    </xf>
    <xf numFmtId="170" fontId="9" fillId="0" borderId="31" xfId="103" applyNumberFormat="1" applyFont="1" applyFill="1" applyBorder="1" applyAlignment="1">
      <alignment horizontal="right" vertical="center" wrapText="1" indent="1"/>
      <protection/>
    </xf>
    <xf numFmtId="170" fontId="8" fillId="0" borderId="52" xfId="103" applyNumberFormat="1" applyFont="1" applyFill="1" applyBorder="1" applyAlignment="1" applyProtection="1">
      <alignment vertical="center" wrapText="1"/>
      <protection/>
    </xf>
    <xf numFmtId="170" fontId="9" fillId="0" borderId="43" xfId="103" applyNumberFormat="1" applyFont="1" applyFill="1" applyBorder="1" applyAlignment="1">
      <alignment horizontal="right" vertical="center" wrapText="1" indent="1"/>
      <protection/>
    </xf>
    <xf numFmtId="170" fontId="8" fillId="0" borderId="78" xfId="103" applyNumberFormat="1" applyFont="1" applyFill="1" applyBorder="1" applyAlignment="1" applyProtection="1">
      <alignment horizontal="left" vertical="center" wrapText="1" indent="1"/>
      <protection locked="0"/>
    </xf>
    <xf numFmtId="1" fontId="4" fillId="0" borderId="43" xfId="103" applyNumberFormat="1" applyFont="1" applyFill="1" applyBorder="1" applyAlignment="1" applyProtection="1">
      <alignment horizontal="center" vertical="center" wrapText="1"/>
      <protection locked="0"/>
    </xf>
    <xf numFmtId="170" fontId="8" fillId="0" borderId="43" xfId="103" applyNumberFormat="1" applyFont="1" applyFill="1" applyBorder="1" applyAlignment="1" applyProtection="1">
      <alignment vertical="center" wrapText="1"/>
      <protection locked="0"/>
    </xf>
    <xf numFmtId="170" fontId="8" fillId="0" borderId="81" xfId="103" applyNumberFormat="1" applyFont="1" applyFill="1" applyBorder="1" applyAlignment="1" applyProtection="1">
      <alignment vertical="center" wrapText="1"/>
      <protection locked="0"/>
    </xf>
    <xf numFmtId="170" fontId="8" fillId="0" borderId="60" xfId="0" applyNumberFormat="1" applyFont="1" applyFill="1" applyBorder="1" applyAlignment="1" applyProtection="1">
      <alignment horizontal="left" vertical="center" wrapText="1" indent="1"/>
      <protection/>
    </xf>
    <xf numFmtId="170" fontId="9" fillId="0" borderId="78" xfId="103" applyNumberFormat="1" applyFont="1" applyFill="1" applyBorder="1" applyAlignment="1" applyProtection="1">
      <alignment horizontal="left" vertical="center" wrapText="1" indent="1"/>
      <protection/>
    </xf>
    <xf numFmtId="170" fontId="8" fillId="0" borderId="166" xfId="0" applyNumberFormat="1" applyFont="1" applyFill="1" applyBorder="1" applyAlignment="1" applyProtection="1">
      <alignment horizontal="left" vertical="center" wrapText="1" indent="1"/>
      <protection locked="0"/>
    </xf>
    <xf numFmtId="221" fontId="4" fillId="0" borderId="43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43" xfId="68" applyNumberFormat="1" applyFont="1" applyFill="1" applyBorder="1" applyAlignment="1" applyProtection="1">
      <alignment horizontal="center"/>
      <protection locked="0"/>
    </xf>
    <xf numFmtId="170" fontId="8" fillId="0" borderId="42" xfId="0" applyNumberFormat="1" applyFont="1" applyFill="1" applyBorder="1" applyAlignment="1" applyProtection="1">
      <alignment horizontal="center" vertical="center" wrapText="1"/>
      <protection locked="0"/>
    </xf>
    <xf numFmtId="170" fontId="8" fillId="0" borderId="43" xfId="0" applyNumberFormat="1" applyFont="1" applyFill="1" applyBorder="1" applyAlignment="1" applyProtection="1">
      <alignment horizontal="center" vertical="center" wrapText="1"/>
      <protection locked="0"/>
    </xf>
    <xf numFmtId="170" fontId="8" fillId="0" borderId="65" xfId="0" applyNumberFormat="1" applyFont="1" applyFill="1" applyBorder="1" applyAlignment="1" applyProtection="1">
      <alignment horizontal="left" vertical="center" wrapText="1" indent="1"/>
      <protection locked="0"/>
    </xf>
    <xf numFmtId="170" fontId="9" fillId="0" borderId="61" xfId="103" applyNumberFormat="1" applyFont="1" applyFill="1" applyBorder="1" applyAlignment="1">
      <alignment horizontal="right" vertical="center" wrapText="1" indent="1"/>
      <protection/>
    </xf>
    <xf numFmtId="170" fontId="8" fillId="0" borderId="43" xfId="103" applyNumberFormat="1" applyFont="1" applyFill="1" applyBorder="1" applyAlignment="1" applyProtection="1">
      <alignment horizontal="left" vertical="center" wrapText="1" indent="1"/>
      <protection locked="0"/>
    </xf>
    <xf numFmtId="170" fontId="9" fillId="0" borderId="42" xfId="103" applyNumberFormat="1" applyFont="1" applyFill="1" applyBorder="1" applyAlignment="1">
      <alignment horizontal="right" vertical="center" wrapText="1" indent="1"/>
      <protection/>
    </xf>
    <xf numFmtId="170" fontId="9" fillId="0" borderId="64" xfId="103" applyNumberFormat="1" applyFont="1" applyFill="1" applyBorder="1" applyAlignment="1">
      <alignment horizontal="right" vertical="center" wrapText="1" indent="1"/>
      <protection/>
    </xf>
    <xf numFmtId="1" fontId="4" fillId="0" borderId="91" xfId="103" applyNumberFormat="1" applyFont="1" applyFill="1" applyBorder="1" applyAlignment="1" applyProtection="1">
      <alignment horizontal="center" vertical="center" wrapText="1"/>
      <protection locked="0"/>
    </xf>
    <xf numFmtId="170" fontId="8" fillId="0" borderId="47" xfId="103" applyNumberFormat="1" applyFont="1" applyFill="1" applyBorder="1" applyAlignment="1" applyProtection="1">
      <alignment vertical="center" wrapText="1"/>
      <protection locked="0"/>
    </xf>
    <xf numFmtId="170" fontId="8" fillId="0" borderId="91" xfId="103" applyNumberFormat="1" applyFont="1" applyFill="1" applyBorder="1" applyAlignment="1" applyProtection="1">
      <alignment vertical="center" wrapText="1"/>
      <protection locked="0"/>
    </xf>
    <xf numFmtId="170" fontId="9" fillId="0" borderId="73" xfId="103" applyNumberFormat="1" applyFont="1" applyFill="1" applyBorder="1" applyAlignment="1">
      <alignment horizontal="left" vertical="center" wrapText="1" indent="1"/>
      <protection/>
    </xf>
    <xf numFmtId="1" fontId="8" fillId="21" borderId="88" xfId="103" applyNumberFormat="1" applyFont="1" applyFill="1" applyBorder="1" applyAlignment="1" applyProtection="1">
      <alignment vertical="center" wrapText="1"/>
      <protection/>
    </xf>
    <xf numFmtId="0" fontId="85" fillId="0" borderId="0" xfId="104" applyFont="1" applyAlignment="1">
      <alignment horizontal="right"/>
      <protection/>
    </xf>
    <xf numFmtId="0" fontId="82" fillId="0" borderId="0" xfId="104" applyFont="1">
      <alignment/>
      <protection/>
    </xf>
    <xf numFmtId="0" fontId="87" fillId="0" borderId="0" xfId="104" applyFont="1" applyAlignment="1">
      <alignment horizontal="center"/>
      <protection/>
    </xf>
    <xf numFmtId="0" fontId="4" fillId="0" borderId="0" xfId="104" applyFont="1">
      <alignment/>
      <protection/>
    </xf>
    <xf numFmtId="0" fontId="65" fillId="0" borderId="38" xfId="104" applyFont="1" applyBorder="1" applyAlignment="1">
      <alignment horizontal="center" vertical="center" wrapText="1"/>
      <protection/>
    </xf>
    <xf numFmtId="0" fontId="87" fillId="0" borderId="73" xfId="104" applyFont="1" applyBorder="1" applyAlignment="1">
      <alignment horizontal="center" vertical="center" wrapText="1"/>
      <protection/>
    </xf>
    <xf numFmtId="0" fontId="87" fillId="0" borderId="75" xfId="104" applyFont="1" applyBorder="1" applyAlignment="1">
      <alignment horizontal="center" vertical="center" wrapText="1"/>
      <protection/>
    </xf>
    <xf numFmtId="0" fontId="87" fillId="0" borderId="61" xfId="104" applyFont="1" applyBorder="1" applyAlignment="1">
      <alignment horizontal="center" vertical="top" wrapText="1"/>
      <protection/>
    </xf>
    <xf numFmtId="0" fontId="88" fillId="0" borderId="62" xfId="104" applyFont="1" applyBorder="1" applyAlignment="1">
      <alignment horizontal="left" vertical="top" wrapText="1"/>
      <protection/>
    </xf>
    <xf numFmtId="0" fontId="88" fillId="0" borderId="62" xfId="104" applyFont="1" applyBorder="1" applyAlignment="1">
      <alignment horizontal="right" vertical="top" wrapText="1"/>
      <protection/>
    </xf>
    <xf numFmtId="6" fontId="88" fillId="0" borderId="62" xfId="104" applyNumberFormat="1" applyFont="1" applyBorder="1" applyAlignment="1">
      <alignment horizontal="right" vertical="top" wrapText="1"/>
      <protection/>
    </xf>
    <xf numFmtId="0" fontId="88" fillId="0" borderId="83" xfId="104" applyFont="1" applyBorder="1" applyAlignment="1">
      <alignment horizontal="center" vertical="top" wrapText="1"/>
      <protection/>
    </xf>
    <xf numFmtId="0" fontId="87" fillId="0" borderId="42" xfId="104" applyFont="1" applyBorder="1" applyAlignment="1">
      <alignment horizontal="center" vertical="top" wrapText="1"/>
      <protection/>
    </xf>
    <xf numFmtId="0" fontId="88" fillId="0" borderId="43" xfId="104" applyFont="1" applyBorder="1" applyAlignment="1">
      <alignment horizontal="left" vertical="top" wrapText="1"/>
      <protection/>
    </xf>
    <xf numFmtId="0" fontId="88" fillId="0" borderId="43" xfId="104" applyFont="1" applyBorder="1" applyAlignment="1">
      <alignment horizontal="right" vertical="top" wrapText="1"/>
      <protection/>
    </xf>
    <xf numFmtId="6" fontId="88" fillId="0" borderId="43" xfId="104" applyNumberFormat="1" applyFont="1" applyBorder="1" applyAlignment="1">
      <alignment horizontal="right" vertical="top" wrapText="1"/>
      <protection/>
    </xf>
    <xf numFmtId="0" fontId="88" fillId="0" borderId="44" xfId="104" applyFont="1" applyBorder="1" applyAlignment="1">
      <alignment horizontal="center" vertical="top" wrapText="1"/>
      <protection/>
    </xf>
    <xf numFmtId="0" fontId="87" fillId="0" borderId="43" xfId="104" applyFont="1" applyBorder="1" applyAlignment="1">
      <alignment horizontal="center" vertical="top" wrapText="1"/>
      <protection/>
    </xf>
    <xf numFmtId="0" fontId="87" fillId="0" borderId="33" xfId="104" applyFont="1" applyBorder="1" applyAlignment="1">
      <alignment horizontal="center" vertical="top" wrapText="1"/>
      <protection/>
    </xf>
    <xf numFmtId="0" fontId="87" fillId="0" borderId="34" xfId="104" applyFont="1" applyBorder="1" applyAlignment="1">
      <alignment horizontal="center" vertical="top" wrapText="1"/>
      <protection/>
    </xf>
    <xf numFmtId="0" fontId="87" fillId="23" borderId="73" xfId="104" applyFont="1" applyFill="1" applyBorder="1" applyAlignment="1">
      <alignment horizontal="center" vertical="top" wrapText="1"/>
      <protection/>
    </xf>
    <xf numFmtId="227" fontId="87" fillId="0" borderId="73" xfId="104" applyNumberFormat="1" applyFont="1" applyBorder="1" applyAlignment="1">
      <alignment horizontal="right" vertical="top" wrapText="1"/>
      <protection/>
    </xf>
    <xf numFmtId="0" fontId="87" fillId="0" borderId="75" xfId="104" applyFont="1" applyBorder="1" applyAlignment="1">
      <alignment horizontal="center" vertical="top" wrapText="1"/>
      <protection/>
    </xf>
    <xf numFmtId="0" fontId="5" fillId="0" borderId="0" xfId="104" applyFont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 vertical="top"/>
    </xf>
    <xf numFmtId="0" fontId="0" fillId="0" borderId="43" xfId="0" applyFont="1" applyBorder="1" applyAlignment="1">
      <alignment/>
    </xf>
    <xf numFmtId="3" fontId="0" fillId="0" borderId="43" xfId="0" applyNumberFormat="1" applyFont="1" applyBorder="1" applyAlignment="1">
      <alignment/>
    </xf>
    <xf numFmtId="0" fontId="0" fillId="0" borderId="42" xfId="0" applyFont="1" applyBorder="1" applyAlignment="1">
      <alignment horizontal="right"/>
    </xf>
    <xf numFmtId="0" fontId="0" fillId="0" borderId="43" xfId="0" applyFont="1" applyBorder="1" applyAlignment="1">
      <alignment horizontal="right"/>
    </xf>
    <xf numFmtId="0" fontId="0" fillId="0" borderId="54" xfId="0" applyFont="1" applyBorder="1" applyAlignment="1">
      <alignment horizontal="right"/>
    </xf>
    <xf numFmtId="0" fontId="0" fillId="0" borderId="78" xfId="0" applyFont="1" applyBorder="1" applyAlignment="1">
      <alignment horizontal="right"/>
    </xf>
    <xf numFmtId="0" fontId="0" fillId="0" borderId="81" xfId="0" applyFont="1" applyBorder="1" applyAlignment="1">
      <alignment/>
    </xf>
    <xf numFmtId="0" fontId="0" fillId="0" borderId="167" xfId="0" applyFont="1" applyBorder="1" applyAlignment="1">
      <alignment/>
    </xf>
    <xf numFmtId="0" fontId="0" fillId="0" borderId="78" xfId="0" applyFont="1" applyBorder="1" applyAlignment="1">
      <alignment/>
    </xf>
    <xf numFmtId="3" fontId="0" fillId="0" borderId="43" xfId="0" applyNumberFormat="1" applyFont="1" applyBorder="1" applyAlignment="1">
      <alignment horizontal="right"/>
    </xf>
    <xf numFmtId="0" fontId="90" fillId="0" borderId="86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4" fillId="0" borderId="0" xfId="96" applyFont="1">
      <alignment/>
      <protection/>
    </xf>
    <xf numFmtId="170" fontId="9" fillId="0" borderId="76" xfId="103" applyNumberFormat="1" applyFont="1" applyFill="1" applyBorder="1" applyAlignment="1">
      <alignment horizontal="right" vertical="center" wrapText="1" indent="1"/>
      <protection/>
    </xf>
    <xf numFmtId="170" fontId="8" fillId="0" borderId="43" xfId="103" applyNumberFormat="1" applyFont="1" applyFill="1" applyBorder="1" applyAlignment="1" applyProtection="1">
      <alignment vertical="center" wrapText="1"/>
      <protection/>
    </xf>
    <xf numFmtId="3" fontId="19" fillId="0" borderId="42" xfId="0" applyNumberFormat="1" applyFont="1" applyFill="1" applyBorder="1" applyAlignment="1">
      <alignment/>
    </xf>
    <xf numFmtId="3" fontId="36" fillId="0" borderId="42" xfId="0" applyNumberFormat="1" applyFont="1" applyFill="1" applyBorder="1" applyAlignment="1">
      <alignment/>
    </xf>
    <xf numFmtId="3" fontId="19" fillId="0" borderId="61" xfId="0" applyNumberFormat="1" applyFont="1" applyFill="1" applyBorder="1" applyAlignment="1">
      <alignment/>
    </xf>
    <xf numFmtId="3" fontId="19" fillId="0" borderId="51" xfId="0" applyNumberFormat="1" applyFont="1" applyBorder="1" applyAlignment="1">
      <alignment/>
    </xf>
    <xf numFmtId="10" fontId="19" fillId="0" borderId="82" xfId="113" applyNumberFormat="1" applyFont="1" applyBorder="1" applyAlignment="1">
      <alignment/>
    </xf>
    <xf numFmtId="3" fontId="36" fillId="0" borderId="62" xfId="0" applyNumberFormat="1" applyFont="1" applyFill="1" applyBorder="1" applyAlignment="1">
      <alignment/>
    </xf>
    <xf numFmtId="3" fontId="19" fillId="0" borderId="62" xfId="0" applyNumberFormat="1" applyFont="1" applyFill="1" applyBorder="1" applyAlignment="1">
      <alignment/>
    </xf>
    <xf numFmtId="0" fontId="19" fillId="0" borderId="57" xfId="0" applyFont="1" applyBorder="1" applyAlignment="1">
      <alignment horizontal="center"/>
    </xf>
    <xf numFmtId="0" fontId="25" fillId="0" borderId="0" xfId="0" applyFont="1" applyAlignment="1">
      <alignment horizontal="centerContinuous"/>
    </xf>
    <xf numFmtId="3" fontId="5" fillId="0" borderId="77" xfId="68" applyNumberFormat="1" applyFont="1" applyBorder="1" applyAlignment="1">
      <alignment vertical="center"/>
    </xf>
    <xf numFmtId="3" fontId="34" fillId="0" borderId="57" xfId="0" applyNumberFormat="1" applyFont="1" applyBorder="1" applyAlignment="1">
      <alignment/>
    </xf>
    <xf numFmtId="3" fontId="34" fillId="0" borderId="59" xfId="0" applyNumberFormat="1" applyFont="1" applyBorder="1" applyAlignment="1">
      <alignment/>
    </xf>
    <xf numFmtId="164" fontId="4" fillId="0" borderId="93" xfId="68" applyNumberFormat="1" applyFont="1" applyBorder="1" applyAlignment="1">
      <alignment/>
    </xf>
    <xf numFmtId="170" fontId="8" fillId="0" borderId="81" xfId="0" applyNumberFormat="1" applyFont="1" applyFill="1" applyBorder="1" applyAlignment="1" applyProtection="1">
      <alignment horizontal="center" vertical="center"/>
      <protection locked="0"/>
    </xf>
    <xf numFmtId="170" fontId="8" fillId="0" borderId="81" xfId="0" applyNumberFormat="1" applyFont="1" applyFill="1" applyBorder="1" applyAlignment="1" applyProtection="1">
      <alignment horizontal="center" vertical="center" wrapText="1"/>
      <protection locked="0"/>
    </xf>
    <xf numFmtId="170" fontId="9" fillId="0" borderId="65" xfId="103" applyNumberFormat="1" applyFont="1" applyFill="1" applyBorder="1" applyAlignment="1" applyProtection="1">
      <alignment vertical="center" wrapText="1"/>
      <protection/>
    </xf>
    <xf numFmtId="170" fontId="9" fillId="0" borderId="68" xfId="103" applyNumberFormat="1" applyFont="1" applyFill="1" applyBorder="1" applyAlignment="1">
      <alignment vertical="center" wrapText="1"/>
      <protection/>
    </xf>
    <xf numFmtId="170" fontId="5" fillId="0" borderId="37" xfId="103" applyNumberFormat="1" applyFont="1" applyFill="1" applyBorder="1" applyAlignment="1">
      <alignment horizontal="left" vertical="center" wrapText="1" indent="2"/>
      <protection/>
    </xf>
    <xf numFmtId="170" fontId="5" fillId="0" borderId="168" xfId="103" applyNumberFormat="1" applyFont="1" applyFill="1" applyBorder="1" applyAlignment="1">
      <alignment horizontal="left" vertical="center" wrapText="1" indent="2"/>
      <protection/>
    </xf>
    <xf numFmtId="0" fontId="87" fillId="0" borderId="38" xfId="104" applyFont="1" applyBorder="1" applyAlignment="1">
      <alignment wrapText="1"/>
      <protection/>
    </xf>
    <xf numFmtId="0" fontId="87" fillId="0" borderId="73" xfId="104" applyFont="1" applyBorder="1" applyAlignment="1">
      <alignment wrapText="1"/>
      <protection/>
    </xf>
    <xf numFmtId="0" fontId="22" fillId="0" borderId="28" xfId="96" applyFont="1" applyBorder="1" applyAlignment="1">
      <alignment horizontal="center"/>
      <protection/>
    </xf>
    <xf numFmtId="0" fontId="75" fillId="0" borderId="0" xfId="104" applyFont="1" applyAlignment="1">
      <alignment horizontal="right"/>
      <protection/>
    </xf>
    <xf numFmtId="0" fontId="86" fillId="0" borderId="0" xfId="104" applyFont="1" applyAlignment="1">
      <alignment horizontal="center" vertical="center" wrapText="1"/>
      <protection/>
    </xf>
    <xf numFmtId="0" fontId="6" fillId="0" borderId="0" xfId="96" applyFont="1" applyAlignment="1">
      <alignment horizontal="right"/>
      <protection/>
    </xf>
    <xf numFmtId="0" fontId="22" fillId="0" borderId="169" xfId="96" applyFont="1" applyBorder="1" applyAlignment="1">
      <alignment horizontal="center"/>
      <protection/>
    </xf>
    <xf numFmtId="0" fontId="22" fillId="0" borderId="151" xfId="96" applyFont="1" applyBorder="1" applyAlignment="1">
      <alignment horizontal="center"/>
      <protection/>
    </xf>
    <xf numFmtId="0" fontId="7" fillId="0" borderId="0" xfId="96" applyFont="1" applyBorder="1" applyAlignment="1">
      <alignment horizontal="center"/>
      <protection/>
    </xf>
    <xf numFmtId="0" fontId="24" fillId="0" borderId="31" xfId="0" applyFont="1" applyBorder="1" applyAlignment="1">
      <alignment horizontal="center"/>
    </xf>
    <xf numFmtId="0" fontId="24" fillId="0" borderId="52" xfId="0" applyFont="1" applyBorder="1" applyAlignment="1">
      <alignment horizontal="center"/>
    </xf>
    <xf numFmtId="0" fontId="24" fillId="0" borderId="5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96" applyFont="1" applyAlignment="1">
      <alignment horizontal="right"/>
      <protection/>
    </xf>
    <xf numFmtId="0" fontId="9" fillId="0" borderId="17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9" fillId="0" borderId="46" xfId="0" applyFont="1" applyBorder="1" applyAlignment="1">
      <alignment horizontal="center"/>
    </xf>
    <xf numFmtId="0" fontId="0" fillId="0" borderId="164" xfId="0" applyBorder="1" applyAlignment="1">
      <alignment horizontal="center"/>
    </xf>
    <xf numFmtId="0" fontId="9" fillId="0" borderId="109" xfId="0" applyFont="1" applyBorder="1" applyAlignment="1">
      <alignment horizontal="center" vertical="center"/>
    </xf>
    <xf numFmtId="0" fontId="71" fillId="0" borderId="171" xfId="0" applyFont="1" applyBorder="1" applyAlignment="1">
      <alignment horizontal="center" vertical="center"/>
    </xf>
    <xf numFmtId="0" fontId="71" fillId="0" borderId="101" xfId="0" applyFont="1" applyBorder="1" applyAlignment="1">
      <alignment horizontal="center" vertical="center"/>
    </xf>
    <xf numFmtId="0" fontId="71" fillId="0" borderId="107" xfId="0" applyFont="1" applyBorder="1" applyAlignment="1">
      <alignment horizontal="center" vertical="center"/>
    </xf>
    <xf numFmtId="0" fontId="63" fillId="0" borderId="0" xfId="102" applyFont="1" applyFill="1" applyBorder="1" applyAlignment="1" applyProtection="1">
      <alignment horizontal="left" vertical="center" wrapText="1"/>
      <protection/>
    </xf>
    <xf numFmtId="170" fontId="38" fillId="0" borderId="0" xfId="102" applyNumberFormat="1" applyFont="1" applyFill="1" applyBorder="1" applyAlignment="1" applyProtection="1">
      <alignment horizontal="left" vertical="center"/>
      <protection/>
    </xf>
    <xf numFmtId="0" fontId="24" fillId="0" borderId="0" xfId="102" applyFont="1" applyFill="1" applyAlignment="1">
      <alignment horizontal="center"/>
      <protection/>
    </xf>
    <xf numFmtId="0" fontId="24" fillId="0" borderId="0" xfId="102" applyFont="1" applyFill="1" applyAlignment="1">
      <alignment horizontal="center" wrapText="1"/>
      <protection/>
    </xf>
    <xf numFmtId="170" fontId="24" fillId="0" borderId="0" xfId="102" applyNumberFormat="1" applyFont="1" applyFill="1" applyBorder="1" applyAlignment="1" applyProtection="1">
      <alignment horizontal="center" vertical="center"/>
      <protection/>
    </xf>
    <xf numFmtId="170" fontId="19" fillId="0" borderId="84" xfId="99" applyNumberFormat="1" applyFont="1" applyFill="1" applyBorder="1" applyAlignment="1" applyProtection="1">
      <alignment horizontal="center" vertical="center" wrapText="1"/>
      <protection/>
    </xf>
    <xf numFmtId="170" fontId="19" fillId="0" borderId="58" xfId="99" applyNumberFormat="1" applyFont="1" applyFill="1" applyBorder="1" applyAlignment="1" applyProtection="1">
      <alignment horizontal="center" vertical="center" wrapText="1"/>
      <protection/>
    </xf>
    <xf numFmtId="170" fontId="6" fillId="0" borderId="0" xfId="99" applyNumberFormat="1" applyFont="1" applyFill="1" applyAlignment="1" applyProtection="1">
      <alignment horizontal="center" textRotation="180" wrapText="1"/>
      <protection/>
    </xf>
    <xf numFmtId="170" fontId="19" fillId="0" borderId="80" xfId="99" applyNumberFormat="1" applyFont="1" applyFill="1" applyBorder="1" applyAlignment="1" applyProtection="1">
      <alignment horizontal="center" vertical="center" wrapText="1"/>
      <protection/>
    </xf>
    <xf numFmtId="170" fontId="19" fillId="0" borderId="68" xfId="99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/>
    </xf>
    <xf numFmtId="0" fontId="25" fillId="0" borderId="0" xfId="0" applyFont="1" applyAlignment="1">
      <alignment horizontal="center" vertical="center"/>
    </xf>
    <xf numFmtId="0" fontId="34" fillId="0" borderId="0" xfId="0" applyFont="1" applyAlignment="1">
      <alignment horizontal="right"/>
    </xf>
    <xf numFmtId="0" fontId="9" fillId="0" borderId="111" xfId="0" applyFont="1" applyBorder="1" applyAlignment="1">
      <alignment horizontal="center" vertical="center"/>
    </xf>
    <xf numFmtId="0" fontId="9" fillId="0" borderId="104" xfId="0" applyFont="1" applyBorder="1" applyAlignment="1">
      <alignment horizontal="center" vertical="center"/>
    </xf>
    <xf numFmtId="0" fontId="9" fillId="0" borderId="107" xfId="0" applyFont="1" applyBorder="1" applyAlignment="1">
      <alignment horizontal="center" vertical="center"/>
    </xf>
    <xf numFmtId="0" fontId="9" fillId="0" borderId="171" xfId="0" applyFont="1" applyBorder="1" applyAlignment="1">
      <alignment horizontal="center" vertical="center"/>
    </xf>
    <xf numFmtId="0" fontId="9" fillId="0" borderId="101" xfId="0" applyFont="1" applyBorder="1" applyAlignment="1">
      <alignment horizontal="center" vertical="center"/>
    </xf>
    <xf numFmtId="0" fontId="9" fillId="0" borderId="172" xfId="0" applyFont="1" applyBorder="1" applyAlignment="1">
      <alignment horizontal="center" vertical="center"/>
    </xf>
    <xf numFmtId="0" fontId="0" fillId="0" borderId="122" xfId="0" applyBorder="1" applyAlignment="1">
      <alignment vertical="center"/>
    </xf>
    <xf numFmtId="0" fontId="0" fillId="0" borderId="173" xfId="0" applyBorder="1" applyAlignment="1">
      <alignment vertical="center"/>
    </xf>
    <xf numFmtId="0" fontId="72" fillId="0" borderId="107" xfId="0" applyFont="1" applyBorder="1" applyAlignment="1">
      <alignment horizontal="center" vertical="center"/>
    </xf>
    <xf numFmtId="0" fontId="72" fillId="0" borderId="171" xfId="0" applyFont="1" applyBorder="1" applyAlignment="1">
      <alignment horizontal="center" vertical="center"/>
    </xf>
    <xf numFmtId="0" fontId="72" fillId="0" borderId="101" xfId="0" applyFont="1" applyBorder="1" applyAlignment="1">
      <alignment horizontal="center" vertical="center"/>
    </xf>
    <xf numFmtId="170" fontId="33" fillId="0" borderId="86" xfId="103" applyNumberFormat="1" applyFont="1" applyFill="1" applyBorder="1" applyAlignment="1">
      <alignment horizontal="right" vertical="center"/>
      <protection/>
    </xf>
    <xf numFmtId="170" fontId="58" fillId="0" borderId="0" xfId="103" applyNumberFormat="1" applyFont="1" applyFill="1" applyAlignment="1">
      <alignment horizontal="left" vertical="center" wrapText="1"/>
      <protection/>
    </xf>
    <xf numFmtId="170" fontId="4" fillId="0" borderId="0" xfId="103" applyNumberFormat="1" applyFont="1" applyFill="1" applyAlignment="1" applyProtection="1">
      <alignment horizontal="left" vertical="center" wrapText="1"/>
      <protection locked="0"/>
    </xf>
    <xf numFmtId="170" fontId="4" fillId="0" borderId="0" xfId="103" applyNumberFormat="1" applyFill="1" applyAlignment="1" applyProtection="1">
      <alignment horizontal="left" vertical="center" wrapText="1"/>
      <protection locked="0"/>
    </xf>
    <xf numFmtId="169" fontId="61" fillId="0" borderId="40" xfId="103" applyNumberFormat="1" applyFont="1" applyFill="1" applyBorder="1" applyAlignment="1">
      <alignment horizontal="left" vertical="center" wrapText="1"/>
      <protection/>
    </xf>
    <xf numFmtId="170" fontId="9" fillId="0" borderId="72" xfId="103" applyNumberFormat="1" applyFont="1" applyFill="1" applyBorder="1" applyAlignment="1">
      <alignment horizontal="center" vertical="center" wrapText="1"/>
      <protection/>
    </xf>
    <xf numFmtId="170" fontId="19" fillId="0" borderId="72" xfId="103" applyNumberFormat="1" applyFont="1" applyFill="1" applyBorder="1" applyAlignment="1">
      <alignment horizontal="center" vertical="center" wrapText="1"/>
      <protection/>
    </xf>
    <xf numFmtId="170" fontId="4" fillId="0" borderId="66" xfId="103" applyNumberFormat="1" applyFill="1" applyBorder="1" applyAlignment="1" applyProtection="1">
      <alignment horizontal="left" vertical="center" wrapText="1"/>
      <protection locked="0"/>
    </xf>
    <xf numFmtId="170" fontId="4" fillId="0" borderId="67" xfId="103" applyNumberFormat="1" applyFill="1" applyBorder="1" applyAlignment="1" applyProtection="1">
      <alignment horizontal="left" vertical="center" wrapText="1"/>
      <protection locked="0"/>
    </xf>
    <xf numFmtId="170" fontId="4" fillId="0" borderId="55" xfId="103" applyNumberFormat="1" applyFill="1" applyBorder="1" applyAlignment="1" applyProtection="1">
      <alignment horizontal="left" vertical="center" wrapText="1"/>
      <protection locked="0"/>
    </xf>
    <xf numFmtId="170" fontId="4" fillId="0" borderId="69" xfId="103" applyNumberFormat="1" applyFill="1" applyBorder="1" applyAlignment="1" applyProtection="1">
      <alignment horizontal="left" vertical="center" wrapText="1"/>
      <protection locked="0"/>
    </xf>
    <xf numFmtId="170" fontId="19" fillId="0" borderId="84" xfId="103" applyNumberFormat="1" applyFont="1" applyFill="1" applyBorder="1" applyAlignment="1">
      <alignment horizontal="center" vertical="center" wrapText="1"/>
      <protection/>
    </xf>
    <xf numFmtId="170" fontId="19" fillId="0" borderId="45" xfId="103" applyNumberFormat="1" applyFont="1" applyFill="1" applyBorder="1" applyAlignment="1">
      <alignment horizontal="center" vertical="center" wrapText="1"/>
      <protection/>
    </xf>
    <xf numFmtId="170" fontId="5" fillId="0" borderId="37" xfId="103" applyNumberFormat="1" applyFont="1" applyFill="1" applyBorder="1" applyAlignment="1">
      <alignment horizontal="center" vertical="center" wrapText="1"/>
      <protection/>
    </xf>
    <xf numFmtId="170" fontId="5" fillId="0" borderId="168" xfId="103" applyNumberFormat="1" applyFont="1" applyFill="1" applyBorder="1" applyAlignment="1">
      <alignment horizontal="center" vertical="center" wrapText="1"/>
      <protection/>
    </xf>
    <xf numFmtId="170" fontId="19" fillId="0" borderId="72" xfId="103" applyNumberFormat="1" applyFont="1" applyFill="1" applyBorder="1" applyAlignment="1">
      <alignment horizontal="center" vertical="center" wrapText="1"/>
      <protection/>
    </xf>
    <xf numFmtId="170" fontId="19" fillId="0" borderId="39" xfId="103" applyNumberFormat="1" applyFont="1" applyFill="1" applyBorder="1" applyAlignment="1">
      <alignment horizontal="center" vertical="center"/>
      <protection/>
    </xf>
    <xf numFmtId="170" fontId="19" fillId="0" borderId="41" xfId="103" applyNumberFormat="1" applyFont="1" applyFill="1" applyBorder="1" applyAlignment="1">
      <alignment horizontal="center" vertical="center"/>
      <protection/>
    </xf>
    <xf numFmtId="170" fontId="19" fillId="0" borderId="46" xfId="103" applyNumberFormat="1" applyFont="1" applyFill="1" applyBorder="1" applyAlignment="1">
      <alignment horizontal="center" vertical="center"/>
      <protection/>
    </xf>
    <xf numFmtId="170" fontId="9" fillId="0" borderId="72" xfId="103" applyNumberFormat="1" applyFont="1" applyFill="1" applyBorder="1" applyAlignment="1">
      <alignment horizontal="center" vertical="center"/>
      <protection/>
    </xf>
    <xf numFmtId="169" fontId="24" fillId="0" borderId="0" xfId="103" applyNumberFormat="1" applyFont="1" applyFill="1" applyBorder="1" applyAlignment="1">
      <alignment horizontal="center" vertical="center" wrapText="1"/>
      <protection/>
    </xf>
    <xf numFmtId="170" fontId="33" fillId="0" borderId="124" xfId="103" applyNumberFormat="1" applyFont="1" applyFill="1" applyBorder="1" applyAlignment="1">
      <alignment horizontal="right" vertical="center"/>
      <protection/>
    </xf>
    <xf numFmtId="170" fontId="19" fillId="0" borderId="125" xfId="103" applyNumberFormat="1" applyFont="1" applyFill="1" applyBorder="1" applyAlignment="1">
      <alignment horizontal="center" vertical="center"/>
      <protection/>
    </xf>
    <xf numFmtId="170" fontId="19" fillId="0" borderId="174" xfId="103" applyNumberFormat="1" applyFont="1" applyFill="1" applyBorder="1" applyAlignment="1">
      <alignment horizontal="center" vertical="center"/>
      <protection/>
    </xf>
    <xf numFmtId="170" fontId="19" fillId="0" borderId="105" xfId="103" applyNumberFormat="1" applyFont="1" applyFill="1" applyBorder="1" applyAlignment="1">
      <alignment horizontal="center" vertical="center"/>
      <protection/>
    </xf>
    <xf numFmtId="170" fontId="19" fillId="0" borderId="72" xfId="103" applyNumberFormat="1" applyFont="1" applyFill="1" applyBorder="1" applyAlignment="1">
      <alignment horizontal="center" vertical="center" wrapText="1"/>
      <protection/>
    </xf>
    <xf numFmtId="170" fontId="19" fillId="0" borderId="120" xfId="103" applyNumberFormat="1" applyFont="1" applyFill="1" applyBorder="1" applyAlignment="1">
      <alignment horizontal="center" vertical="center" wrapText="1"/>
      <protection/>
    </xf>
    <xf numFmtId="170" fontId="19" fillId="0" borderId="126" xfId="103" applyNumberFormat="1" applyFont="1" applyFill="1" applyBorder="1" applyAlignment="1">
      <alignment horizontal="center" vertical="center" wrapText="1"/>
      <protection/>
    </xf>
    <xf numFmtId="170" fontId="9" fillId="0" borderId="72" xfId="103" applyNumberFormat="1" applyFont="1" applyFill="1" applyBorder="1" applyAlignment="1">
      <alignment horizontal="center" vertical="center"/>
      <protection/>
    </xf>
    <xf numFmtId="170" fontId="9" fillId="0" borderId="72" xfId="103" applyNumberFormat="1" applyFont="1" applyFill="1" applyBorder="1" applyAlignment="1">
      <alignment horizontal="center" vertical="center" wrapText="1"/>
      <protection/>
    </xf>
    <xf numFmtId="170" fontId="19" fillId="0" borderId="72" xfId="103" applyNumberFormat="1" applyFont="1" applyFill="1" applyBorder="1" applyAlignment="1">
      <alignment horizontal="center" vertical="center" wrapText="1"/>
      <protection/>
    </xf>
    <xf numFmtId="170" fontId="5" fillId="0" borderId="121" xfId="103" applyNumberFormat="1" applyFont="1" applyFill="1" applyBorder="1" applyAlignment="1">
      <alignment horizontal="center" vertical="center" wrapText="1"/>
      <protection/>
    </xf>
    <xf numFmtId="170" fontId="5" fillId="0" borderId="175" xfId="103" applyNumberFormat="1" applyFont="1" applyFill="1" applyBorder="1" applyAlignment="1">
      <alignment horizontal="center" vertical="center" wrapText="1"/>
      <protection/>
    </xf>
    <xf numFmtId="170" fontId="4" fillId="0" borderId="119" xfId="103" applyNumberFormat="1" applyFill="1" applyBorder="1" applyAlignment="1" applyProtection="1">
      <alignment horizontal="left" vertical="center" wrapText="1"/>
      <protection locked="0"/>
    </xf>
    <xf numFmtId="170" fontId="4" fillId="0" borderId="171" xfId="103" applyNumberFormat="1" applyFill="1" applyBorder="1" applyAlignment="1" applyProtection="1">
      <alignment horizontal="left" vertical="center" wrapText="1"/>
      <protection locked="0"/>
    </xf>
    <xf numFmtId="170" fontId="4" fillId="0" borderId="115" xfId="103" applyNumberFormat="1" applyFill="1" applyBorder="1" applyAlignment="1" applyProtection="1">
      <alignment horizontal="left" vertical="center" wrapText="1"/>
      <protection locked="0"/>
    </xf>
    <xf numFmtId="170" fontId="4" fillId="0" borderId="176" xfId="103" applyNumberFormat="1" applyFill="1" applyBorder="1" applyAlignment="1" applyProtection="1">
      <alignment horizontal="left" vertical="center" wrapText="1"/>
      <protection locked="0"/>
    </xf>
    <xf numFmtId="170" fontId="5" fillId="0" borderId="121" xfId="103" applyNumberFormat="1" applyFont="1" applyFill="1" applyBorder="1" applyAlignment="1">
      <alignment horizontal="left" vertical="center" wrapText="1" indent="2"/>
      <protection/>
    </xf>
    <xf numFmtId="170" fontId="5" fillId="0" borderId="175" xfId="103" applyNumberFormat="1" applyFont="1" applyFill="1" applyBorder="1" applyAlignment="1">
      <alignment horizontal="left" vertical="center" wrapText="1" indent="2"/>
      <protection/>
    </xf>
    <xf numFmtId="169" fontId="61" fillId="0" borderId="122" xfId="103" applyNumberFormat="1" applyFont="1" applyFill="1" applyBorder="1" applyAlignment="1">
      <alignment horizontal="left" vertical="center" wrapText="1"/>
      <protection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30" fillId="0" borderId="0" xfId="0" applyFont="1" applyBorder="1" applyAlignment="1">
      <alignment horizontal="center" vertical="center"/>
    </xf>
    <xf numFmtId="3" fontId="0" fillId="0" borderId="81" xfId="0" applyNumberFormat="1" applyFont="1" applyBorder="1" applyAlignment="1">
      <alignment horizontal="right"/>
    </xf>
    <xf numFmtId="3" fontId="0" fillId="0" borderId="167" xfId="0" applyNumberFormat="1" applyFont="1" applyBorder="1" applyAlignment="1">
      <alignment horizontal="right"/>
    </xf>
    <xf numFmtId="3" fontId="0" fillId="0" borderId="166" xfId="0" applyNumberFormat="1" applyFont="1" applyBorder="1" applyAlignment="1">
      <alignment horizontal="right"/>
    </xf>
    <xf numFmtId="0" fontId="0" fillId="0" borderId="54" xfId="0" applyFont="1" applyBorder="1" applyAlignment="1">
      <alignment horizontal="center"/>
    </xf>
    <xf numFmtId="0" fontId="0" fillId="0" borderId="167" xfId="0" applyFont="1" applyBorder="1" applyAlignment="1">
      <alignment horizontal="center"/>
    </xf>
    <xf numFmtId="0" fontId="0" fillId="0" borderId="78" xfId="0" applyFont="1" applyBorder="1" applyAlignment="1">
      <alignment horizontal="center"/>
    </xf>
    <xf numFmtId="0" fontId="0" fillId="0" borderId="54" xfId="0" applyFont="1" applyBorder="1" applyAlignment="1">
      <alignment horizontal="right"/>
    </xf>
    <xf numFmtId="0" fontId="0" fillId="0" borderId="167" xfId="0" applyFont="1" applyBorder="1" applyAlignment="1">
      <alignment horizontal="right"/>
    </xf>
    <xf numFmtId="0" fontId="0" fillId="0" borderId="78" xfId="0" applyFont="1" applyBorder="1" applyAlignment="1">
      <alignment horizontal="right"/>
    </xf>
    <xf numFmtId="0" fontId="0" fillId="0" borderId="81" xfId="0" applyFont="1" applyBorder="1" applyAlignment="1">
      <alignment horizontal="center"/>
    </xf>
    <xf numFmtId="3" fontId="0" fillId="0" borderId="81" xfId="0" applyNumberFormat="1" applyFont="1" applyBorder="1" applyAlignment="1">
      <alignment horizontal="center"/>
    </xf>
    <xf numFmtId="3" fontId="0" fillId="0" borderId="167" xfId="0" applyNumberFormat="1" applyFont="1" applyBorder="1" applyAlignment="1">
      <alignment horizontal="center"/>
    </xf>
    <xf numFmtId="3" fontId="0" fillId="0" borderId="166" xfId="0" applyNumberFormat="1" applyFont="1" applyBorder="1" applyAlignment="1">
      <alignment horizontal="center"/>
    </xf>
    <xf numFmtId="0" fontId="13" fillId="0" borderId="54" xfId="0" applyFont="1" applyBorder="1" applyAlignment="1">
      <alignment horizontal="left" wrapText="1"/>
    </xf>
    <xf numFmtId="0" fontId="13" fillId="0" borderId="167" xfId="0" applyFont="1" applyBorder="1" applyAlignment="1">
      <alignment horizontal="left" wrapText="1"/>
    </xf>
    <xf numFmtId="0" fontId="13" fillId="0" borderId="166" xfId="0" applyFont="1" applyBorder="1" applyAlignment="1">
      <alignment horizontal="left" wrapText="1"/>
    </xf>
    <xf numFmtId="3" fontId="0" fillId="0" borderId="81" xfId="0" applyNumberFormat="1" applyFont="1" applyBorder="1" applyAlignment="1">
      <alignment horizontal="right"/>
    </xf>
    <xf numFmtId="3" fontId="0" fillId="0" borderId="167" xfId="0" applyNumberFormat="1" applyFont="1" applyBorder="1" applyAlignment="1">
      <alignment horizontal="right"/>
    </xf>
    <xf numFmtId="3" fontId="0" fillId="0" borderId="166" xfId="0" applyNumberFormat="1" applyFont="1" applyBorder="1" applyAlignment="1">
      <alignment horizontal="right"/>
    </xf>
    <xf numFmtId="0" fontId="74" fillId="0" borderId="54" xfId="98" applyFont="1" applyBorder="1" applyAlignment="1">
      <alignment horizontal="left"/>
      <protection/>
    </xf>
    <xf numFmtId="0" fontId="74" fillId="0" borderId="167" xfId="98" applyFont="1" applyBorder="1" applyAlignment="1">
      <alignment horizontal="left"/>
      <protection/>
    </xf>
    <xf numFmtId="0" fontId="74" fillId="0" borderId="166" xfId="98" applyFont="1" applyBorder="1" applyAlignment="1">
      <alignment horizontal="left"/>
      <protection/>
    </xf>
    <xf numFmtId="0" fontId="0" fillId="0" borderId="81" xfId="0" applyFont="1" applyBorder="1" applyAlignment="1">
      <alignment horizontal="right"/>
    </xf>
    <xf numFmtId="3" fontId="0" fillId="0" borderId="81" xfId="0" applyNumberFormat="1" applyFont="1" applyBorder="1" applyAlignment="1">
      <alignment horizontal="center" wrapText="1"/>
    </xf>
    <xf numFmtId="3" fontId="0" fillId="0" borderId="167" xfId="0" applyNumberFormat="1" applyFont="1" applyBorder="1" applyAlignment="1">
      <alignment horizontal="center" wrapText="1"/>
    </xf>
    <xf numFmtId="3" fontId="0" fillId="0" borderId="166" xfId="0" applyNumberFormat="1" applyFont="1" applyBorder="1" applyAlignment="1">
      <alignment horizontal="center" wrapText="1"/>
    </xf>
    <xf numFmtId="0" fontId="73" fillId="0" borderId="54" xfId="98" applyFont="1" applyBorder="1" applyAlignment="1">
      <alignment horizontal="left" wrapText="1"/>
      <protection/>
    </xf>
    <xf numFmtId="0" fontId="73" fillId="0" borderId="167" xfId="98" applyFont="1" applyBorder="1" applyAlignment="1">
      <alignment horizontal="left" wrapText="1"/>
      <protection/>
    </xf>
    <xf numFmtId="0" fontId="73" fillId="0" borderId="166" xfId="98" applyFont="1" applyBorder="1" applyAlignment="1">
      <alignment horizontal="left" wrapText="1"/>
      <protection/>
    </xf>
    <xf numFmtId="0" fontId="16" fillId="0" borderId="54" xfId="98" applyFont="1" applyBorder="1" applyAlignment="1">
      <alignment horizontal="left"/>
      <protection/>
    </xf>
    <xf numFmtId="0" fontId="16" fillId="0" borderId="167" xfId="98" applyFont="1" applyBorder="1" applyAlignment="1">
      <alignment horizontal="left"/>
      <protection/>
    </xf>
    <xf numFmtId="0" fontId="0" fillId="0" borderId="167" xfId="0" applyFont="1" applyBorder="1" applyAlignment="1">
      <alignment/>
    </xf>
    <xf numFmtId="0" fontId="0" fillId="0" borderId="166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61" xfId="0" applyFont="1" applyBorder="1" applyAlignment="1">
      <alignment/>
    </xf>
    <xf numFmtId="0" fontId="0" fillId="0" borderId="62" xfId="0" applyFont="1" applyBorder="1" applyAlignment="1">
      <alignment/>
    </xf>
    <xf numFmtId="3" fontId="0" fillId="0" borderId="94" xfId="0" applyNumberFormat="1" applyFont="1" applyBorder="1" applyAlignment="1">
      <alignment/>
    </xf>
    <xf numFmtId="0" fontId="0" fillId="0" borderId="69" xfId="0" applyFont="1" applyBorder="1" applyAlignment="1">
      <alignment/>
    </xf>
    <xf numFmtId="0" fontId="0" fillId="0" borderId="177" xfId="0" applyFont="1" applyBorder="1" applyAlignment="1">
      <alignment/>
    </xf>
    <xf numFmtId="0" fontId="0" fillId="0" borderId="61" xfId="0" applyFont="1" applyBorder="1" applyAlignment="1">
      <alignment horizontal="right"/>
    </xf>
    <xf numFmtId="0" fontId="0" fillId="0" borderId="62" xfId="0" applyFont="1" applyBorder="1" applyAlignment="1">
      <alignment horizontal="right"/>
    </xf>
    <xf numFmtId="3" fontId="0" fillId="0" borderId="43" xfId="0" applyNumberFormat="1" applyFont="1" applyBorder="1" applyAlignment="1">
      <alignment/>
    </xf>
    <xf numFmtId="0" fontId="0" fillId="0" borderId="44" xfId="0" applyFont="1" applyBorder="1" applyAlignment="1">
      <alignment/>
    </xf>
    <xf numFmtId="3" fontId="0" fillId="0" borderId="62" xfId="0" applyNumberFormat="1" applyFont="1" applyBorder="1" applyAlignment="1">
      <alignment/>
    </xf>
    <xf numFmtId="3" fontId="0" fillId="0" borderId="83" xfId="0" applyNumberFormat="1" applyFont="1" applyBorder="1" applyAlignment="1">
      <alignment/>
    </xf>
    <xf numFmtId="3" fontId="0" fillId="0" borderId="90" xfId="0" applyNumberFormat="1" applyFont="1" applyBorder="1" applyAlignment="1">
      <alignment/>
    </xf>
    <xf numFmtId="3" fontId="0" fillId="0" borderId="33" xfId="0" applyNumberFormat="1" applyFont="1" applyBorder="1" applyAlignment="1">
      <alignment/>
    </xf>
    <xf numFmtId="3" fontId="0" fillId="0" borderId="34" xfId="0" applyNumberFormat="1" applyFont="1" applyBorder="1" applyAlignment="1">
      <alignment/>
    </xf>
    <xf numFmtId="0" fontId="0" fillId="0" borderId="42" xfId="0" applyFont="1" applyBorder="1" applyAlignment="1">
      <alignment horizontal="right"/>
    </xf>
    <xf numFmtId="0" fontId="0" fillId="0" borderId="43" xfId="0" applyFont="1" applyBorder="1" applyAlignment="1">
      <alignment horizontal="right"/>
    </xf>
    <xf numFmtId="0" fontId="30" fillId="0" borderId="51" xfId="0" applyFont="1" applyBorder="1" applyAlignment="1">
      <alignment horizontal="center" vertical="center"/>
    </xf>
    <xf numFmtId="0" fontId="30" fillId="0" borderId="82" xfId="0" applyFont="1" applyBorder="1" applyAlignment="1">
      <alignment horizontal="center" vertical="center"/>
    </xf>
    <xf numFmtId="0" fontId="30" fillId="0" borderId="90" xfId="0" applyFont="1" applyBorder="1" applyAlignment="1">
      <alignment horizontal="center" vertical="center"/>
    </xf>
    <xf numFmtId="0" fontId="30" fillId="0" borderId="178" xfId="0" applyFont="1" applyBorder="1" applyAlignment="1">
      <alignment horizontal="center" vertical="center"/>
    </xf>
    <xf numFmtId="0" fontId="30" fillId="0" borderId="179" xfId="0" applyFont="1" applyBorder="1" applyAlignment="1">
      <alignment horizontal="center" vertical="center"/>
    </xf>
    <xf numFmtId="0" fontId="30" fillId="0" borderId="54" xfId="0" applyFont="1" applyBorder="1" applyAlignment="1">
      <alignment horizontal="center" vertical="center"/>
    </xf>
    <xf numFmtId="0" fontId="30" fillId="0" borderId="167" xfId="0" applyFont="1" applyBorder="1" applyAlignment="1">
      <alignment horizontal="center" vertical="center"/>
    </xf>
    <xf numFmtId="0" fontId="30" fillId="0" borderId="7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9" fillId="0" borderId="0" xfId="0" applyFont="1" applyBorder="1" applyAlignment="1">
      <alignment horizontal="right"/>
    </xf>
    <xf numFmtId="0" fontId="0" fillId="0" borderId="89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180" xfId="0" applyFont="1" applyBorder="1" applyAlignment="1">
      <alignment horizontal="center" vertical="center" wrapText="1"/>
    </xf>
    <xf numFmtId="0" fontId="0" fillId="0" borderId="90" xfId="0" applyFont="1" applyBorder="1" applyAlignment="1">
      <alignment horizontal="center" vertical="center" wrapText="1"/>
    </xf>
    <xf numFmtId="0" fontId="0" fillId="0" borderId="178" xfId="0" applyFont="1" applyBorder="1" applyAlignment="1">
      <alignment horizontal="center" vertical="center" wrapText="1"/>
    </xf>
    <xf numFmtId="0" fontId="0" fillId="0" borderId="179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right" vertical="top"/>
    </xf>
    <xf numFmtId="0" fontId="32" fillId="0" borderId="0" xfId="0" applyFont="1" applyAlignment="1">
      <alignment horizontal="right" vertical="top"/>
    </xf>
    <xf numFmtId="0" fontId="2" fillId="0" borderId="0" xfId="0" applyFont="1" applyAlignment="1">
      <alignment vertical="top"/>
    </xf>
    <xf numFmtId="0" fontId="0" fillId="0" borderId="39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60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0" fontId="0" fillId="0" borderId="66" xfId="0" applyFont="1" applyBorder="1" applyAlignment="1">
      <alignment horizontal="center"/>
    </xf>
    <xf numFmtId="0" fontId="0" fillId="0" borderId="67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180" xfId="0" applyFont="1" applyBorder="1" applyAlignment="1">
      <alignment horizont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178" xfId="0" applyFont="1" applyBorder="1" applyAlignment="1">
      <alignment horizontal="center" vertical="center"/>
    </xf>
    <xf numFmtId="49" fontId="0" fillId="0" borderId="54" xfId="0" applyNumberFormat="1" applyFont="1" applyBorder="1" applyAlignment="1">
      <alignment horizontal="center"/>
    </xf>
    <xf numFmtId="49" fontId="0" fillId="0" borderId="167" xfId="0" applyNumberFormat="1" applyFont="1" applyBorder="1" applyAlignment="1">
      <alignment horizontal="center"/>
    </xf>
    <xf numFmtId="49" fontId="0" fillId="0" borderId="78" xfId="0" applyNumberFormat="1" applyFont="1" applyBorder="1" applyAlignment="1">
      <alignment horizontal="center"/>
    </xf>
    <xf numFmtId="49" fontId="0" fillId="0" borderId="81" xfId="0" applyNumberFormat="1" applyFont="1" applyBorder="1" applyAlignment="1">
      <alignment horizontal="center"/>
    </xf>
    <xf numFmtId="49" fontId="0" fillId="0" borderId="166" xfId="0" applyNumberFormat="1" applyFont="1" applyBorder="1" applyAlignment="1">
      <alignment horizontal="center"/>
    </xf>
    <xf numFmtId="0" fontId="30" fillId="0" borderId="81" xfId="0" applyFont="1" applyBorder="1" applyAlignment="1">
      <alignment horizontal="center" vertical="center"/>
    </xf>
    <xf numFmtId="0" fontId="30" fillId="0" borderId="166" xfId="0" applyFont="1" applyBorder="1" applyAlignment="1">
      <alignment horizontal="center" vertical="center"/>
    </xf>
    <xf numFmtId="0" fontId="0" fillId="0" borderId="83" xfId="0" applyFont="1" applyBorder="1" applyAlignment="1">
      <alignment/>
    </xf>
    <xf numFmtId="3" fontId="0" fillId="0" borderId="52" xfId="0" applyNumberFormat="1" applyFont="1" applyBorder="1" applyAlignment="1">
      <alignment/>
    </xf>
    <xf numFmtId="0" fontId="0" fillId="0" borderId="52" xfId="0" applyFont="1" applyBorder="1" applyAlignment="1">
      <alignment/>
    </xf>
    <xf numFmtId="0" fontId="0" fillId="0" borderId="53" xfId="0" applyFont="1" applyBorder="1" applyAlignment="1">
      <alignment/>
    </xf>
    <xf numFmtId="0" fontId="13" fillId="0" borderId="54" xfId="0" applyFont="1" applyBorder="1" applyAlignment="1">
      <alignment wrapText="1"/>
    </xf>
    <xf numFmtId="0" fontId="13" fillId="0" borderId="167" xfId="0" applyFont="1" applyBorder="1" applyAlignment="1">
      <alignment wrapText="1"/>
    </xf>
    <xf numFmtId="0" fontId="13" fillId="0" borderId="166" xfId="0" applyFont="1" applyBorder="1" applyAlignment="1">
      <alignment wrapText="1"/>
    </xf>
    <xf numFmtId="0" fontId="0" fillId="0" borderId="31" xfId="0" applyFont="1" applyBorder="1" applyAlignment="1">
      <alignment/>
    </xf>
    <xf numFmtId="3" fontId="0" fillId="0" borderId="81" xfId="0" applyNumberFormat="1" applyFont="1" applyBorder="1" applyAlignment="1">
      <alignment/>
    </xf>
    <xf numFmtId="3" fontId="0" fillId="0" borderId="44" xfId="0" applyNumberFormat="1" applyFont="1" applyBorder="1" applyAlignment="1">
      <alignment/>
    </xf>
    <xf numFmtId="49" fontId="13" fillId="0" borderId="54" xfId="0" applyNumberFormat="1" applyFont="1" applyBorder="1" applyAlignment="1">
      <alignment wrapText="1"/>
    </xf>
    <xf numFmtId="49" fontId="13" fillId="0" borderId="167" xfId="0" applyNumberFormat="1" applyFont="1" applyBorder="1" applyAlignment="1">
      <alignment wrapText="1"/>
    </xf>
    <xf numFmtId="49" fontId="13" fillId="0" borderId="166" xfId="0" applyNumberFormat="1" applyFont="1" applyBorder="1" applyAlignment="1">
      <alignment wrapText="1"/>
    </xf>
    <xf numFmtId="49" fontId="13" fillId="0" borderId="54" xfId="0" applyNumberFormat="1" applyFont="1" applyBorder="1" applyAlignment="1">
      <alignment/>
    </xf>
    <xf numFmtId="49" fontId="13" fillId="0" borderId="167" xfId="0" applyNumberFormat="1" applyFont="1" applyBorder="1" applyAlignment="1">
      <alignment/>
    </xf>
    <xf numFmtId="49" fontId="13" fillId="0" borderId="166" xfId="0" applyNumberFormat="1" applyFont="1" applyBorder="1" applyAlignment="1">
      <alignment/>
    </xf>
    <xf numFmtId="49" fontId="0" fillId="0" borderId="167" xfId="0" applyNumberFormat="1" applyFont="1" applyBorder="1" applyAlignment="1">
      <alignment wrapText="1"/>
    </xf>
    <xf numFmtId="49" fontId="0" fillId="0" borderId="166" xfId="0" applyNumberFormat="1" applyFont="1" applyBorder="1" applyAlignment="1">
      <alignment wrapText="1"/>
    </xf>
    <xf numFmtId="0" fontId="13" fillId="0" borderId="54" xfId="0" applyFont="1" applyBorder="1" applyAlignment="1">
      <alignment/>
    </xf>
    <xf numFmtId="0" fontId="13" fillId="0" borderId="167" xfId="0" applyFont="1" applyBorder="1" applyAlignment="1">
      <alignment/>
    </xf>
    <xf numFmtId="0" fontId="13" fillId="0" borderId="166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3" fontId="0" fillId="0" borderId="43" xfId="0" applyNumberFormat="1" applyFont="1" applyBorder="1" applyAlignment="1">
      <alignment/>
    </xf>
    <xf numFmtId="3" fontId="0" fillId="0" borderId="81" xfId="0" applyNumberFormat="1" applyFont="1" applyBorder="1" applyAlignment="1">
      <alignment/>
    </xf>
    <xf numFmtId="3" fontId="0" fillId="0" borderId="43" xfId="0" applyNumberFormat="1" applyFont="1" applyBorder="1" applyAlignment="1">
      <alignment horizontal="right"/>
    </xf>
    <xf numFmtId="0" fontId="0" fillId="0" borderId="44" xfId="0" applyFont="1" applyBorder="1" applyAlignment="1">
      <alignment horizontal="right"/>
    </xf>
    <xf numFmtId="3" fontId="0" fillId="0" borderId="57" xfId="0" applyNumberFormat="1" applyFont="1" applyBorder="1" applyAlignment="1">
      <alignment/>
    </xf>
    <xf numFmtId="0" fontId="0" fillId="0" borderId="57" xfId="0" applyFont="1" applyBorder="1" applyAlignment="1">
      <alignment/>
    </xf>
    <xf numFmtId="0" fontId="0" fillId="0" borderId="59" xfId="0" applyFont="1" applyBorder="1" applyAlignment="1">
      <alignment/>
    </xf>
    <xf numFmtId="0" fontId="0" fillId="0" borderId="44" xfId="0" applyFont="1" applyBorder="1" applyAlignment="1">
      <alignment/>
    </xf>
    <xf numFmtId="0" fontId="0" fillId="0" borderId="166" xfId="0" applyFont="1" applyBorder="1" applyAlignment="1">
      <alignment horizontal="center"/>
    </xf>
    <xf numFmtId="0" fontId="0" fillId="0" borderId="56" xfId="0" applyFont="1" applyBorder="1" applyAlignment="1">
      <alignment/>
    </xf>
    <xf numFmtId="0" fontId="31" fillId="0" borderId="37" xfId="0" applyFont="1" applyBorder="1" applyAlignment="1">
      <alignment vertical="center"/>
    </xf>
    <xf numFmtId="0" fontId="31" fillId="0" borderId="168" xfId="0" applyFont="1" applyBorder="1" applyAlignment="1">
      <alignment vertical="center"/>
    </xf>
    <xf numFmtId="0" fontId="0" fillId="0" borderId="168" xfId="0" applyFont="1" applyBorder="1" applyAlignment="1">
      <alignment vertical="center"/>
    </xf>
    <xf numFmtId="0" fontId="0" fillId="0" borderId="95" xfId="0" applyFont="1" applyBorder="1" applyAlignment="1">
      <alignment vertical="center"/>
    </xf>
    <xf numFmtId="2" fontId="31" fillId="6" borderId="181" xfId="0" applyNumberFormat="1" applyFont="1" applyFill="1" applyBorder="1" applyAlignment="1">
      <alignment vertical="center"/>
    </xf>
    <xf numFmtId="2" fontId="31" fillId="6" borderId="73" xfId="0" applyNumberFormat="1" applyFont="1" applyFill="1" applyBorder="1" applyAlignment="1">
      <alignment vertical="center"/>
    </xf>
    <xf numFmtId="3" fontId="31" fillId="6" borderId="73" xfId="0" applyNumberFormat="1" applyFont="1" applyFill="1" applyBorder="1" applyAlignment="1">
      <alignment vertical="center"/>
    </xf>
    <xf numFmtId="3" fontId="31" fillId="6" borderId="75" xfId="0" applyNumberFormat="1" applyFont="1" applyFill="1" applyBorder="1" applyAlignment="1">
      <alignment vertical="center"/>
    </xf>
    <xf numFmtId="0" fontId="31" fillId="6" borderId="38" xfId="0" applyFont="1" applyFill="1" applyBorder="1" applyAlignment="1">
      <alignment vertical="center"/>
    </xf>
    <xf numFmtId="0" fontId="31" fillId="6" borderId="73" xfId="0" applyFont="1" applyFill="1" applyBorder="1" applyAlignment="1">
      <alignment vertical="center"/>
    </xf>
    <xf numFmtId="0" fontId="31" fillId="6" borderId="88" xfId="0" applyFont="1" applyFill="1" applyBorder="1" applyAlignment="1">
      <alignment vertical="center"/>
    </xf>
    <xf numFmtId="0" fontId="31" fillId="6" borderId="168" xfId="0" applyFont="1" applyFill="1" applyBorder="1" applyAlignment="1">
      <alignment vertical="center"/>
    </xf>
    <xf numFmtId="0" fontId="31" fillId="6" borderId="181" xfId="0" applyFont="1" applyFill="1" applyBorder="1" applyAlignment="1">
      <alignment vertical="center"/>
    </xf>
    <xf numFmtId="0" fontId="31" fillId="6" borderId="75" xfId="0" applyFont="1" applyFill="1" applyBorder="1" applyAlignment="1">
      <alignment vertical="center"/>
    </xf>
    <xf numFmtId="0" fontId="31" fillId="6" borderId="46" xfId="0" applyFont="1" applyFill="1" applyBorder="1" applyAlignment="1">
      <alignment vertical="center"/>
    </xf>
    <xf numFmtId="0" fontId="31" fillId="6" borderId="86" xfId="0" applyFont="1" applyFill="1" applyBorder="1" applyAlignment="1">
      <alignment vertical="center"/>
    </xf>
    <xf numFmtId="0" fontId="31" fillId="6" borderId="164" xfId="0" applyFont="1" applyFill="1" applyBorder="1" applyAlignment="1">
      <alignment vertical="center"/>
    </xf>
    <xf numFmtId="3" fontId="31" fillId="6" borderId="92" xfId="0" applyNumberFormat="1" applyFont="1" applyFill="1" applyBorder="1" applyAlignment="1">
      <alignment vertical="center"/>
    </xf>
    <xf numFmtId="0" fontId="31" fillId="6" borderId="182" xfId="0" applyFont="1" applyFill="1" applyBorder="1" applyAlignment="1">
      <alignment vertical="center"/>
    </xf>
    <xf numFmtId="2" fontId="31" fillId="6" borderId="38" xfId="0" applyNumberFormat="1" applyFont="1" applyFill="1" applyBorder="1" applyAlignment="1">
      <alignment vertical="center"/>
    </xf>
    <xf numFmtId="0" fontId="0" fillId="0" borderId="165" xfId="0" applyFont="1" applyBorder="1" applyAlignment="1">
      <alignment horizontal="center"/>
    </xf>
    <xf numFmtId="0" fontId="30" fillId="0" borderId="55" xfId="0" applyFont="1" applyBorder="1" applyAlignment="1">
      <alignment horizontal="center" vertical="center"/>
    </xf>
    <xf numFmtId="0" fontId="30" fillId="0" borderId="183" xfId="0" applyFont="1" applyBorder="1" applyAlignment="1">
      <alignment horizontal="center" vertical="center"/>
    </xf>
    <xf numFmtId="0" fontId="30" fillId="0" borderId="94" xfId="0" applyFont="1" applyBorder="1" applyAlignment="1">
      <alignment horizontal="center" vertical="center"/>
    </xf>
    <xf numFmtId="0" fontId="30" fillId="0" borderId="69" xfId="0" applyFont="1" applyBorder="1" applyAlignment="1">
      <alignment horizontal="center" vertical="center"/>
    </xf>
    <xf numFmtId="0" fontId="30" fillId="0" borderId="177" xfId="0" applyFont="1" applyBorder="1" applyAlignment="1">
      <alignment horizontal="center" vertical="center"/>
    </xf>
    <xf numFmtId="3" fontId="31" fillId="6" borderId="38" xfId="0" applyNumberFormat="1" applyFont="1" applyFill="1" applyBorder="1" applyAlignment="1">
      <alignment vertical="center"/>
    </xf>
    <xf numFmtId="0" fontId="0" fillId="0" borderId="167" xfId="0" applyFont="1" applyBorder="1" applyAlignment="1">
      <alignment/>
    </xf>
    <xf numFmtId="0" fontId="0" fillId="0" borderId="166" xfId="0" applyFont="1" applyBorder="1" applyAlignment="1">
      <alignment/>
    </xf>
    <xf numFmtId="3" fontId="0" fillId="0" borderId="44" xfId="0" applyNumberFormat="1" applyFont="1" applyBorder="1" applyAlignment="1">
      <alignment horizontal="right"/>
    </xf>
    <xf numFmtId="0" fontId="16" fillId="0" borderId="54" xfId="98" applyFont="1" applyBorder="1" applyAlignment="1">
      <alignment horizontal="left" wrapText="1"/>
      <protection/>
    </xf>
    <xf numFmtId="0" fontId="16" fillId="0" borderId="167" xfId="98" applyFont="1" applyBorder="1" applyAlignment="1">
      <alignment horizontal="left" wrapText="1"/>
      <protection/>
    </xf>
    <xf numFmtId="0" fontId="0" fillId="0" borderId="167" xfId="0" applyFont="1" applyBorder="1" applyAlignment="1">
      <alignment wrapText="1"/>
    </xf>
    <xf numFmtId="0" fontId="0" fillId="0" borderId="166" xfId="0" applyFont="1" applyBorder="1" applyAlignment="1">
      <alignment wrapText="1"/>
    </xf>
    <xf numFmtId="4" fontId="31" fillId="6" borderId="38" xfId="0" applyNumberFormat="1" applyFont="1" applyFill="1" applyBorder="1" applyAlignment="1">
      <alignment vertical="center"/>
    </xf>
    <xf numFmtId="4" fontId="31" fillId="6" borderId="73" xfId="0" applyNumberFormat="1" applyFont="1" applyFill="1" applyBorder="1" applyAlignment="1">
      <alignment vertical="center"/>
    </xf>
    <xf numFmtId="2" fontId="31" fillId="6" borderId="46" xfId="0" applyNumberFormat="1" applyFont="1" applyFill="1" applyBorder="1" applyAlignment="1">
      <alignment vertical="center"/>
    </xf>
    <xf numFmtId="2" fontId="31" fillId="6" borderId="86" xfId="0" applyNumberFormat="1" applyFont="1" applyFill="1" applyBorder="1" applyAlignment="1">
      <alignment vertical="center"/>
    </xf>
    <xf numFmtId="2" fontId="31" fillId="6" borderId="164" xfId="0" applyNumberFormat="1" applyFont="1" applyFill="1" applyBorder="1" applyAlignment="1">
      <alignment vertical="center"/>
    </xf>
    <xf numFmtId="3" fontId="31" fillId="0" borderId="0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31" fillId="0" borderId="0" xfId="0" applyFont="1" applyBorder="1" applyAlignment="1">
      <alignment vertical="center"/>
    </xf>
    <xf numFmtId="4" fontId="31" fillId="0" borderId="0" xfId="0" applyNumberFormat="1" applyFont="1" applyFill="1" applyBorder="1" applyAlignment="1">
      <alignment vertical="center"/>
    </xf>
    <xf numFmtId="2" fontId="31" fillId="0" borderId="0" xfId="0" applyNumberFormat="1" applyFont="1" applyFill="1" applyBorder="1" applyAlignment="1">
      <alignment vertical="center"/>
    </xf>
    <xf numFmtId="49" fontId="13" fillId="0" borderId="54" xfId="0" applyNumberFormat="1" applyFont="1" applyBorder="1" applyAlignment="1">
      <alignment horizontal="left" wrapText="1"/>
    </xf>
    <xf numFmtId="49" fontId="13" fillId="0" borderId="167" xfId="0" applyNumberFormat="1" applyFont="1" applyBorder="1" applyAlignment="1">
      <alignment horizontal="left" wrapText="1"/>
    </xf>
    <xf numFmtId="49" fontId="13" fillId="0" borderId="166" xfId="0" applyNumberFormat="1" applyFont="1" applyBorder="1" applyAlignment="1">
      <alignment horizontal="left" wrapText="1"/>
    </xf>
    <xf numFmtId="49" fontId="89" fillId="0" borderId="54" xfId="0" applyNumberFormat="1" applyFont="1" applyBorder="1" applyAlignment="1">
      <alignment horizontal="left" wrapText="1"/>
    </xf>
    <xf numFmtId="49" fontId="89" fillId="0" borderId="167" xfId="0" applyNumberFormat="1" applyFont="1" applyBorder="1" applyAlignment="1">
      <alignment horizontal="left" wrapText="1"/>
    </xf>
    <xf numFmtId="49" fontId="89" fillId="0" borderId="166" xfId="0" applyNumberFormat="1" applyFont="1" applyBorder="1" applyAlignment="1">
      <alignment horizontal="left" wrapText="1"/>
    </xf>
    <xf numFmtId="3" fontId="1" fillId="0" borderId="81" xfId="0" applyNumberFormat="1" applyFont="1" applyBorder="1" applyAlignment="1">
      <alignment horizontal="right"/>
    </xf>
    <xf numFmtId="3" fontId="1" fillId="0" borderId="167" xfId="0" applyNumberFormat="1" applyFont="1" applyBorder="1" applyAlignment="1">
      <alignment horizontal="right"/>
    </xf>
    <xf numFmtId="3" fontId="1" fillId="0" borderId="166" xfId="0" applyNumberFormat="1" applyFont="1" applyBorder="1" applyAlignment="1">
      <alignment horizontal="right"/>
    </xf>
    <xf numFmtId="0" fontId="62" fillId="0" borderId="86" xfId="0" applyFont="1" applyBorder="1" applyAlignment="1">
      <alignment horizontal="center"/>
    </xf>
    <xf numFmtId="3" fontId="0" fillId="0" borderId="81" xfId="0" applyNumberFormat="1" applyFont="1" applyBorder="1" applyAlignment="1">
      <alignment wrapText="1"/>
    </xf>
    <xf numFmtId="3" fontId="0" fillId="0" borderId="167" xfId="0" applyNumberFormat="1" applyFont="1" applyBorder="1" applyAlignment="1">
      <alignment wrapText="1"/>
    </xf>
    <xf numFmtId="3" fontId="0" fillId="0" borderId="166" xfId="0" applyNumberFormat="1" applyFont="1" applyBorder="1" applyAlignment="1">
      <alignment wrapText="1"/>
    </xf>
    <xf numFmtId="0" fontId="6" fillId="0" borderId="0" xfId="96" applyFont="1" applyBorder="1" applyAlignment="1">
      <alignment horizontal="center"/>
      <protection/>
    </xf>
    <xf numFmtId="0" fontId="25" fillId="0" borderId="0" xfId="96" applyFont="1" applyBorder="1" applyAlignment="1">
      <alignment horizontal="center"/>
      <protection/>
    </xf>
    <xf numFmtId="0" fontId="5" fillId="0" borderId="18" xfId="96" applyFont="1" applyBorder="1" applyAlignment="1">
      <alignment horizontal="center"/>
      <protection/>
    </xf>
    <xf numFmtId="0" fontId="5" fillId="0" borderId="184" xfId="96" applyFont="1" applyBorder="1" applyAlignment="1">
      <alignment horizontal="center"/>
      <protection/>
    </xf>
    <xf numFmtId="0" fontId="25" fillId="0" borderId="0" xfId="96" applyFont="1" applyAlignment="1">
      <alignment horizontal="center"/>
      <protection/>
    </xf>
    <xf numFmtId="0" fontId="25" fillId="0" borderId="0" xfId="97" applyFont="1" applyBorder="1" applyAlignment="1">
      <alignment horizontal="center"/>
      <protection/>
    </xf>
    <xf numFmtId="167" fontId="6" fillId="0" borderId="0" xfId="72" applyNumberFormat="1" applyFont="1" applyFill="1" applyBorder="1" applyAlignment="1" applyProtection="1">
      <alignment horizontal="center"/>
      <protection/>
    </xf>
    <xf numFmtId="170" fontId="19" fillId="0" borderId="84" xfId="103" applyNumberFormat="1" applyFont="1" applyFill="1" applyBorder="1" applyAlignment="1">
      <alignment horizontal="center" vertical="center" wrapText="1"/>
      <protection/>
    </xf>
    <xf numFmtId="170" fontId="19" fillId="0" borderId="58" xfId="103" applyNumberFormat="1" applyFont="1" applyFill="1" applyBorder="1" applyAlignment="1">
      <alignment horizontal="center" vertical="center" wrapText="1"/>
      <protection/>
    </xf>
    <xf numFmtId="170" fontId="19" fillId="0" borderId="185" xfId="103" applyNumberFormat="1" applyFont="1" applyFill="1" applyBorder="1" applyAlignment="1">
      <alignment horizontal="center" vertical="center" wrapText="1"/>
      <protection/>
    </xf>
    <xf numFmtId="170" fontId="19" fillId="0" borderId="49" xfId="103" applyNumberFormat="1" applyFont="1" applyFill="1" applyBorder="1" applyAlignment="1">
      <alignment horizontal="center" vertical="center" wrapText="1"/>
      <protection/>
    </xf>
    <xf numFmtId="170" fontId="19" fillId="0" borderId="74" xfId="103" applyNumberFormat="1" applyFont="1" applyFill="1" applyBorder="1" applyAlignment="1">
      <alignment horizontal="center" vertical="center" wrapText="1"/>
      <protection/>
    </xf>
    <xf numFmtId="170" fontId="19" fillId="0" borderId="77" xfId="103" applyNumberFormat="1" applyFont="1" applyFill="1" applyBorder="1" applyAlignment="1">
      <alignment horizontal="center" vertical="center" wrapText="1"/>
      <protection/>
    </xf>
    <xf numFmtId="170" fontId="19" fillId="0" borderId="49" xfId="103" applyNumberFormat="1" applyFont="1" applyFill="1" applyBorder="1" applyAlignment="1">
      <alignment horizontal="center" vertical="center"/>
      <protection/>
    </xf>
    <xf numFmtId="0" fontId="19" fillId="0" borderId="122" xfId="103" applyFont="1" applyFill="1" applyBorder="1" applyAlignment="1">
      <alignment horizontal="center" vertical="center" wrapText="1"/>
      <protection/>
    </xf>
    <xf numFmtId="0" fontId="19" fillId="0" borderId="124" xfId="103" applyFont="1" applyFill="1" applyBorder="1" applyAlignment="1">
      <alignment horizontal="center" vertical="center" wrapText="1"/>
      <protection/>
    </xf>
    <xf numFmtId="0" fontId="19" fillId="0" borderId="186" xfId="103" applyFont="1" applyFill="1" applyBorder="1" applyAlignment="1">
      <alignment horizontal="center" vertical="center" wrapText="1"/>
      <protection/>
    </xf>
    <xf numFmtId="0" fontId="19" fillId="0" borderId="117" xfId="103" applyFont="1" applyFill="1" applyBorder="1" applyAlignment="1">
      <alignment horizontal="center" vertical="center" wrapText="1"/>
      <protection/>
    </xf>
    <xf numFmtId="0" fontId="19" fillId="0" borderId="148" xfId="103" applyFont="1" applyFill="1" applyBorder="1" applyAlignment="1">
      <alignment horizontal="center"/>
      <protection/>
    </xf>
    <xf numFmtId="0" fontId="19" fillId="0" borderId="175" xfId="103" applyFont="1" applyFill="1" applyBorder="1" applyAlignment="1">
      <alignment horizontal="center"/>
      <protection/>
    </xf>
    <xf numFmtId="0" fontId="9" fillId="0" borderId="121" xfId="103" applyFont="1" applyFill="1" applyBorder="1" applyAlignment="1" applyProtection="1">
      <alignment horizontal="left" vertical="center"/>
      <protection/>
    </xf>
    <xf numFmtId="0" fontId="9" fillId="0" borderId="187" xfId="103" applyFont="1" applyFill="1" applyBorder="1" applyAlignment="1" applyProtection="1">
      <alignment horizontal="left" vertical="center"/>
      <protection/>
    </xf>
    <xf numFmtId="0" fontId="5" fillId="0" borderId="121" xfId="103" applyFont="1" applyFill="1" applyBorder="1" applyAlignment="1" applyProtection="1">
      <alignment horizontal="left" vertical="center"/>
      <protection/>
    </xf>
    <xf numFmtId="0" fontId="5" fillId="0" borderId="187" xfId="103" applyFont="1" applyFill="1" applyBorder="1" applyAlignment="1" applyProtection="1">
      <alignment horizontal="left" vertical="center"/>
      <protection/>
    </xf>
    <xf numFmtId="0" fontId="24" fillId="0" borderId="0" xfId="103" applyFont="1" applyFill="1" applyAlignment="1">
      <alignment horizontal="center" wrapText="1"/>
      <protection/>
    </xf>
    <xf numFmtId="0" fontId="24" fillId="0" borderId="0" xfId="103" applyFont="1" applyFill="1" applyAlignment="1">
      <alignment horizontal="center"/>
      <protection/>
    </xf>
    <xf numFmtId="0" fontId="33" fillId="0" borderId="124" xfId="103" applyFont="1" applyFill="1" applyBorder="1" applyAlignment="1">
      <alignment horizontal="right"/>
      <protection/>
    </xf>
    <xf numFmtId="0" fontId="19" fillId="0" borderId="125" xfId="103" applyFont="1" applyFill="1" applyBorder="1" applyAlignment="1" applyProtection="1">
      <alignment horizontal="left" vertical="center" wrapText="1"/>
      <protection/>
    </xf>
    <xf numFmtId="0" fontId="19" fillId="0" borderId="122" xfId="103" applyFont="1" applyFill="1" applyBorder="1" applyAlignment="1" applyProtection="1">
      <alignment horizontal="left" vertical="center" wrapText="1"/>
      <protection/>
    </xf>
    <xf numFmtId="0" fontId="19" fillId="0" borderId="188" xfId="103" applyFont="1" applyFill="1" applyBorder="1" applyAlignment="1" applyProtection="1">
      <alignment horizontal="left" vertical="center" wrapText="1"/>
      <protection/>
    </xf>
    <xf numFmtId="0" fontId="19" fillId="0" borderId="125" xfId="103" applyFont="1" applyFill="1" applyBorder="1" applyAlignment="1">
      <alignment horizontal="left" vertical="center" wrapText="1"/>
      <protection/>
    </xf>
    <xf numFmtId="0" fontId="19" fillId="0" borderId="122" xfId="103" applyFont="1" applyFill="1" applyBorder="1" applyAlignment="1">
      <alignment horizontal="left" vertical="center" wrapText="1"/>
      <protection/>
    </xf>
    <xf numFmtId="0" fontId="19" fillId="0" borderId="188" xfId="103" applyFont="1" applyFill="1" applyBorder="1" applyAlignment="1">
      <alignment horizontal="left" vertical="center" wrapText="1"/>
      <protection/>
    </xf>
    <xf numFmtId="0" fontId="19" fillId="0" borderId="125" xfId="103" applyFont="1" applyFill="1" applyBorder="1" applyAlignment="1">
      <alignment horizontal="center" vertical="center" wrapText="1"/>
      <protection/>
    </xf>
    <xf numFmtId="0" fontId="19" fillId="0" borderId="105" xfId="103" applyFont="1" applyFill="1" applyBorder="1" applyAlignment="1">
      <alignment horizontal="center" vertical="center" wrapText="1"/>
      <protection/>
    </xf>
    <xf numFmtId="0" fontId="19" fillId="0" borderId="189" xfId="103" applyFont="1" applyFill="1" applyBorder="1" applyAlignment="1">
      <alignment horizontal="center" vertical="center" wrapText="1"/>
      <protection/>
    </xf>
    <xf numFmtId="0" fontId="19" fillId="0" borderId="116" xfId="103" applyFont="1" applyFill="1" applyBorder="1" applyAlignment="1">
      <alignment horizontal="center" vertical="center" wrapText="1"/>
      <protection/>
    </xf>
    <xf numFmtId="0" fontId="24" fillId="0" borderId="52" xfId="96" applyFont="1" applyBorder="1" applyAlignment="1">
      <alignment horizontal="center"/>
      <protection/>
    </xf>
    <xf numFmtId="0" fontId="24" fillId="0" borderId="53" xfId="96" applyFont="1" applyBorder="1" applyAlignment="1">
      <alignment horizontal="center"/>
      <protection/>
    </xf>
    <xf numFmtId="0" fontId="6" fillId="0" borderId="0" xfId="96" applyFont="1" applyAlignment="1">
      <alignment horizontal="center"/>
      <protection/>
    </xf>
    <xf numFmtId="0" fontId="8" fillId="0" borderId="40" xfId="103" applyFont="1" applyFill="1" applyBorder="1" applyAlignment="1">
      <alignment horizontal="justify" vertical="center" wrapText="1"/>
      <protection/>
    </xf>
    <xf numFmtId="0" fontId="27" fillId="0" borderId="0" xfId="97" applyFont="1" applyBorder="1" applyAlignment="1">
      <alignment horizontal="center"/>
      <protection/>
    </xf>
    <xf numFmtId="0" fontId="7" fillId="0" borderId="190" xfId="97" applyFont="1" applyBorder="1" applyAlignment="1">
      <alignment horizontal="right" vertical="center"/>
      <protection/>
    </xf>
    <xf numFmtId="0" fontId="9" fillId="0" borderId="17" xfId="97" applyFont="1" applyBorder="1" applyAlignment="1">
      <alignment horizontal="center"/>
      <protection/>
    </xf>
    <xf numFmtId="0" fontId="9" fillId="0" borderId="184" xfId="97" applyFont="1" applyBorder="1" applyAlignment="1">
      <alignment horizontal="center"/>
      <protection/>
    </xf>
    <xf numFmtId="0" fontId="10" fillId="0" borderId="190" xfId="97" applyFont="1" applyBorder="1" applyAlignment="1">
      <alignment horizontal="right" wrapText="1"/>
      <protection/>
    </xf>
  </cellXfs>
  <cellStyles count="10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Ellenőrzőcella" xfId="66"/>
    <cellStyle name="Explanatory Text" xfId="67"/>
    <cellStyle name="Comma" xfId="68"/>
    <cellStyle name="Comma [0]" xfId="69"/>
    <cellStyle name="Ezres 2" xfId="70"/>
    <cellStyle name="Ezres_2006éves beszámoló" xfId="71"/>
    <cellStyle name="Ezres_2006évesúj" xfId="72"/>
    <cellStyle name="Figyelmeztetés" xfId="73"/>
    <cellStyle name="Good" xfId="74"/>
    <cellStyle name="Heading 1" xfId="75"/>
    <cellStyle name="Heading 2" xfId="76"/>
    <cellStyle name="Heading 3" xfId="77"/>
    <cellStyle name="Heading 4" xfId="78"/>
    <cellStyle name="hetmál kút" xfId="79"/>
    <cellStyle name="Hyperlink" xfId="80"/>
    <cellStyle name="Hivatkozott cella" xfId="81"/>
    <cellStyle name="Input" xfId="82"/>
    <cellStyle name="Jegyzet" xfId="83"/>
    <cellStyle name="Jelölőszín (1)" xfId="84"/>
    <cellStyle name="Jelölőszín (2)" xfId="85"/>
    <cellStyle name="Jelölőszín (3)" xfId="86"/>
    <cellStyle name="Jelölőszín (4)" xfId="87"/>
    <cellStyle name="Jelölőszín (5)" xfId="88"/>
    <cellStyle name="Jelölőszín (6)" xfId="89"/>
    <cellStyle name="Jó" xfId="90"/>
    <cellStyle name="Kimenet" xfId="91"/>
    <cellStyle name="Linked Cell" xfId="92"/>
    <cellStyle name="Magyarázó szöveg" xfId="93"/>
    <cellStyle name="Followed Hyperlink" xfId="94"/>
    <cellStyle name="Neutral" xfId="95"/>
    <cellStyle name="Normál_2006éves beszámoló" xfId="96"/>
    <cellStyle name="Normál_2006évesúj" xfId="97"/>
    <cellStyle name="Normál_31URLAP_előadás" xfId="98"/>
    <cellStyle name="Normál_4_2013-2013.évi költségvetési rendelt melléklet" xfId="99"/>
    <cellStyle name="Normál_Javított régi 1-es tábla" xfId="100"/>
    <cellStyle name="Normal_KARSZJ3" xfId="101"/>
    <cellStyle name="Normál_KVRENMUNKA" xfId="102"/>
    <cellStyle name="Normál_ZARSZREND11" xfId="103"/>
    <cellStyle name="Normál_ZARSZREND12" xfId="104"/>
    <cellStyle name="Note" xfId="105"/>
    <cellStyle name="Output" xfId="106"/>
    <cellStyle name="Összesen" xfId="107"/>
    <cellStyle name="Currency" xfId="108"/>
    <cellStyle name="Currency [0]" xfId="109"/>
    <cellStyle name="Rossz" xfId="110"/>
    <cellStyle name="Semleges" xfId="111"/>
    <cellStyle name="Számítás" xfId="112"/>
    <cellStyle name="Percent" xfId="113"/>
    <cellStyle name="Title" xfId="114"/>
    <cellStyle name="Total" xfId="115"/>
    <cellStyle name="Warning Text" xfId="1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externalLink" Target="externalLinks/externalLink1.xml" /><Relationship Id="rId34" Type="http://schemas.openxmlformats.org/officeDocument/2006/relationships/externalLink" Target="externalLinks/externalLink2.xml" /><Relationship Id="rId3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user\LOCALS~1\Temp\Xl000008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Local%20Settings\Temporary%20Internet%20Files\OLKB\2008.%20&#233;vi%20normat&#237;va%20elsz&#225;mol&#225;s\v&#233;gleges%20j&#243;%20&#369;rlapok\31&#233;s%2051urla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sz.mell."/>
      <sheetName val="Módosított 1-es"/>
      <sheetName val="2.1.sz.mell  "/>
      <sheetName val="2.2.sz.mell  "/>
      <sheetName val="Intsbev "/>
      <sheetName val="Intbev"/>
      <sheetName val="Intkiad "/>
      <sheetName val="Szakfeladatos Önk"/>
      <sheetName val="Szakfeladatos Ph."/>
      <sheetName val="felhalm"/>
      <sheetName val="részesedések "/>
      <sheetName val="EU-s projekt-MK -TÁMOP 3.2.4."/>
      <sheetName val="EU-s projekt-MK-TÁMOP 3.2.12. "/>
      <sheetName val="EU-s projekt-VPM-TIOP 1.2.2"/>
      <sheetName val="EU-s projekt-VPM-TÁMOP 3.2.8."/>
      <sheetName val="EU-s projekt-VPM-TÁMOP 3.2.3. "/>
      <sheetName val="EU-s projekt-EOI-TÁMOP3.1.7.(1)"/>
      <sheetName val="EU-s projekt-EOI-TÁMOP3.1.7.(2)"/>
      <sheetName val="EU-s projekt-EOI-TÁMOP3.1.7.(3)"/>
      <sheetName val="EU-s projekt-EOI-TÁMOP3.1.7.(4)"/>
      <sheetName val="támogatások Önk"/>
      <sheetName val="támogatások Ph"/>
      <sheetName val="normatíva"/>
      <sheetName val="vagyon"/>
      <sheetName val="pénzmar"/>
      <sheetName val="többéves köt."/>
      <sheetName val="adósságáll."/>
      <sheetName val="hitel"/>
      <sheetName val="közv.tám."/>
      <sheetName val="részletes mérleg"/>
    </sheetNames>
    <sheetDataSet>
      <sheetData sheetId="4">
        <row r="12">
          <cell r="Q12">
            <v>101304</v>
          </cell>
          <cell r="R12">
            <v>115855</v>
          </cell>
          <cell r="S12">
            <v>112954</v>
          </cell>
        </row>
        <row r="13">
          <cell r="Q13">
            <v>71403</v>
          </cell>
          <cell r="R13">
            <v>50456</v>
          </cell>
          <cell r="S13">
            <v>51903</v>
          </cell>
        </row>
        <row r="15">
          <cell r="Q15">
            <v>20607</v>
          </cell>
          <cell r="R15">
            <v>19595</v>
          </cell>
          <cell r="S15">
            <v>20651</v>
          </cell>
        </row>
        <row r="16">
          <cell r="Q16">
            <v>25640</v>
          </cell>
          <cell r="R16">
            <v>26322</v>
          </cell>
          <cell r="S16">
            <v>27762</v>
          </cell>
        </row>
        <row r="17">
          <cell r="Q17">
            <v>84284</v>
          </cell>
          <cell r="R17">
            <v>98264</v>
          </cell>
          <cell r="S17">
            <v>95769</v>
          </cell>
        </row>
        <row r="19">
          <cell r="Q19">
            <v>0</v>
          </cell>
          <cell r="R19">
            <v>4845</v>
          </cell>
          <cell r="S19">
            <v>6285</v>
          </cell>
        </row>
        <row r="20">
          <cell r="Q20">
            <v>0</v>
          </cell>
          <cell r="R20">
            <v>126737</v>
          </cell>
          <cell r="S20">
            <v>151672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rmatív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0"/>
  <dimension ref="A1:I137"/>
  <sheetViews>
    <sheetView zoomScale="120" zoomScaleNormal="120" zoomScaleSheetLayoutView="100" workbookViewId="0" topLeftCell="B1">
      <selection activeCell="F32" sqref="F32"/>
    </sheetView>
  </sheetViews>
  <sheetFormatPr defaultColWidth="9.140625" defaultRowHeight="12.75"/>
  <cols>
    <col min="1" max="1" width="6.421875" style="182" customWidth="1"/>
    <col min="2" max="2" width="68.00390625" style="182" customWidth="1"/>
    <col min="3" max="3" width="8.7109375" style="182" customWidth="1"/>
    <col min="4" max="4" width="8.57421875" style="182" customWidth="1"/>
    <col min="5" max="5" width="8.421875" style="182" customWidth="1"/>
    <col min="6" max="16384" width="8.00390625" style="182" customWidth="1"/>
  </cols>
  <sheetData>
    <row r="1" spans="1:3" ht="15.75" customHeight="1">
      <c r="A1" s="181" t="s">
        <v>662</v>
      </c>
      <c r="B1" s="338"/>
      <c r="C1" s="181"/>
    </row>
    <row r="2" spans="1:3" ht="15.75" customHeight="1" thickBot="1">
      <c r="A2" s="1066" t="s">
        <v>663</v>
      </c>
      <c r="B2" s="1066"/>
      <c r="C2" s="339"/>
    </row>
    <row r="3" spans="1:5" ht="37.5" customHeight="1" thickBot="1">
      <c r="A3" s="340" t="s">
        <v>760</v>
      </c>
      <c r="B3" s="341" t="s">
        <v>665</v>
      </c>
      <c r="C3" s="342" t="s">
        <v>136</v>
      </c>
      <c r="D3" s="343" t="s">
        <v>137</v>
      </c>
      <c r="E3" s="344" t="s">
        <v>138</v>
      </c>
    </row>
    <row r="4" spans="1:5" s="185" customFormat="1" ht="12" customHeight="1" thickBot="1">
      <c r="A4" s="183">
        <v>1</v>
      </c>
      <c r="B4" s="184">
        <v>2</v>
      </c>
      <c r="C4" s="345">
        <v>3</v>
      </c>
      <c r="D4" s="346">
        <v>4</v>
      </c>
      <c r="E4" s="347">
        <v>5</v>
      </c>
    </row>
    <row r="5" spans="1:5" s="187" customFormat="1" ht="12" customHeight="1" thickBot="1">
      <c r="A5" s="186" t="s">
        <v>206</v>
      </c>
      <c r="B5" s="348" t="s">
        <v>817</v>
      </c>
      <c r="C5" s="349">
        <f>+C6+C11+C20</f>
        <v>581518</v>
      </c>
      <c r="D5" s="349">
        <f>+D6+D11+D20</f>
        <v>710172</v>
      </c>
      <c r="E5" s="350">
        <f>+E6+E11+E20</f>
        <v>766943</v>
      </c>
    </row>
    <row r="6" spans="1:5" s="187" customFormat="1" ht="12" customHeight="1" thickBot="1">
      <c r="A6" s="188" t="s">
        <v>208</v>
      </c>
      <c r="B6" s="351" t="s">
        <v>107</v>
      </c>
      <c r="C6" s="352">
        <f>SUM(C7:C10)</f>
        <v>287166</v>
      </c>
      <c r="D6" s="352">
        <f>SUM(D7:D10)</f>
        <v>371166</v>
      </c>
      <c r="E6" s="353">
        <f>SUM(E7:E10)</f>
        <v>389181</v>
      </c>
    </row>
    <row r="7" spans="1:5" s="187" customFormat="1" ht="12" customHeight="1">
      <c r="A7" s="193" t="s">
        <v>712</v>
      </c>
      <c r="B7" s="194" t="s">
        <v>668</v>
      </c>
      <c r="C7" s="354">
        <v>279191</v>
      </c>
      <c r="D7" s="355">
        <v>360191</v>
      </c>
      <c r="E7" s="356">
        <v>369618</v>
      </c>
    </row>
    <row r="8" spans="1:5" s="187" customFormat="1" ht="12" customHeight="1">
      <c r="A8" s="193" t="s">
        <v>713</v>
      </c>
      <c r="B8" s="194" t="s">
        <v>53</v>
      </c>
      <c r="C8" s="357"/>
      <c r="D8" s="358"/>
      <c r="E8" s="359">
        <v>272</v>
      </c>
    </row>
    <row r="9" spans="1:5" s="187" customFormat="1" ht="12" customHeight="1">
      <c r="A9" s="193" t="s">
        <v>714</v>
      </c>
      <c r="B9" s="194" t="s">
        <v>818</v>
      </c>
      <c r="C9" s="357">
        <v>7800</v>
      </c>
      <c r="D9" s="358">
        <v>10800</v>
      </c>
      <c r="E9" s="359">
        <v>18366</v>
      </c>
    </row>
    <row r="10" spans="1:5" s="187" customFormat="1" ht="12" customHeight="1" thickBot="1">
      <c r="A10" s="193" t="s">
        <v>715</v>
      </c>
      <c r="B10" s="194" t="s">
        <v>819</v>
      </c>
      <c r="C10" s="357">
        <v>175</v>
      </c>
      <c r="D10" s="360">
        <v>175</v>
      </c>
      <c r="E10" s="361">
        <v>925</v>
      </c>
    </row>
    <row r="11" spans="1:6" s="187" customFormat="1" ht="12" customHeight="1" thickBot="1">
      <c r="A11" s="188" t="s">
        <v>209</v>
      </c>
      <c r="B11" s="189" t="s">
        <v>820</v>
      </c>
      <c r="C11" s="362">
        <f>SUM(C12:C19)</f>
        <v>230352</v>
      </c>
      <c r="D11" s="362">
        <f>SUM(D12:D19)</f>
        <v>313406</v>
      </c>
      <c r="E11" s="190">
        <f>SUM(E12:E19)</f>
        <v>352255</v>
      </c>
      <c r="F11" s="458"/>
    </row>
    <row r="12" spans="1:5" s="187" customFormat="1" ht="12" customHeight="1">
      <c r="A12" s="209" t="s">
        <v>666</v>
      </c>
      <c r="B12" s="210" t="s">
        <v>821</v>
      </c>
      <c r="C12" s="363">
        <v>9586</v>
      </c>
      <c r="D12" s="355">
        <v>15000</v>
      </c>
      <c r="E12" s="356">
        <v>22307</v>
      </c>
    </row>
    <row r="13" spans="1:5" s="187" customFormat="1" ht="12" customHeight="1">
      <c r="A13" s="193" t="s">
        <v>667</v>
      </c>
      <c r="B13" s="194" t="s">
        <v>822</v>
      </c>
      <c r="C13" s="357">
        <v>5149</v>
      </c>
      <c r="D13" s="358">
        <v>6882</v>
      </c>
      <c r="E13" s="359">
        <v>16144</v>
      </c>
    </row>
    <row r="14" spans="1:5" s="187" customFormat="1" ht="12" customHeight="1">
      <c r="A14" s="193" t="s">
        <v>669</v>
      </c>
      <c r="B14" s="194" t="s">
        <v>823</v>
      </c>
      <c r="C14" s="357">
        <v>81683</v>
      </c>
      <c r="D14" s="358">
        <v>60847</v>
      </c>
      <c r="E14" s="359">
        <v>57982</v>
      </c>
    </row>
    <row r="15" spans="1:5" s="187" customFormat="1" ht="12" customHeight="1">
      <c r="A15" s="193" t="s">
        <v>671</v>
      </c>
      <c r="B15" s="194" t="s">
        <v>824</v>
      </c>
      <c r="C15" s="357">
        <v>19650</v>
      </c>
      <c r="D15" s="358">
        <v>101025</v>
      </c>
      <c r="E15" s="359">
        <v>98034</v>
      </c>
    </row>
    <row r="16" spans="1:5" s="187" customFormat="1" ht="12" customHeight="1">
      <c r="A16" s="191" t="s">
        <v>825</v>
      </c>
      <c r="B16" s="192" t="s">
        <v>826</v>
      </c>
      <c r="C16" s="364">
        <v>1431</v>
      </c>
      <c r="D16" s="358">
        <v>1806</v>
      </c>
      <c r="E16" s="359">
        <v>1174</v>
      </c>
    </row>
    <row r="17" spans="1:5" s="187" customFormat="1" ht="12" customHeight="1">
      <c r="A17" s="193" t="s">
        <v>827</v>
      </c>
      <c r="B17" s="194" t="s">
        <v>828</v>
      </c>
      <c r="C17" s="357">
        <v>37550</v>
      </c>
      <c r="D17" s="358">
        <v>50317</v>
      </c>
      <c r="E17" s="359">
        <v>81047</v>
      </c>
    </row>
    <row r="18" spans="1:5" s="187" customFormat="1" ht="12" customHeight="1">
      <c r="A18" s="193" t="s">
        <v>829</v>
      </c>
      <c r="B18" s="194" t="s">
        <v>830</v>
      </c>
      <c r="C18" s="357"/>
      <c r="D18" s="358">
        <v>25</v>
      </c>
      <c r="E18" s="359">
        <v>681</v>
      </c>
    </row>
    <row r="19" spans="1:5" s="187" customFormat="1" ht="12" customHeight="1" thickBot="1">
      <c r="A19" s="195" t="s">
        <v>831</v>
      </c>
      <c r="B19" s="196" t="s">
        <v>832</v>
      </c>
      <c r="C19" s="365">
        <v>75303</v>
      </c>
      <c r="D19" s="360">
        <v>77504</v>
      </c>
      <c r="E19" s="361">
        <v>74886</v>
      </c>
    </row>
    <row r="20" spans="1:5" s="187" customFormat="1" ht="12" customHeight="1" thickBot="1">
      <c r="A20" s="188" t="s">
        <v>833</v>
      </c>
      <c r="B20" s="189" t="s">
        <v>868</v>
      </c>
      <c r="C20" s="366">
        <v>64000</v>
      </c>
      <c r="D20" s="367">
        <v>25600</v>
      </c>
      <c r="E20" s="368">
        <v>25507</v>
      </c>
    </row>
    <row r="21" spans="1:7" s="187" customFormat="1" ht="12" customHeight="1" thickBot="1">
      <c r="A21" s="188" t="s">
        <v>211</v>
      </c>
      <c r="B21" s="189" t="s">
        <v>108</v>
      </c>
      <c r="C21" s="362">
        <f>SUM(C22:C29)</f>
        <v>841046</v>
      </c>
      <c r="D21" s="362">
        <f>SUM(D22:D29)</f>
        <v>850607</v>
      </c>
      <c r="E21" s="190">
        <f>SUM(E22:E29)</f>
        <v>921585</v>
      </c>
      <c r="F21" s="190"/>
      <c r="G21" s="190"/>
    </row>
    <row r="22" spans="1:5" s="187" customFormat="1" ht="12" customHeight="1">
      <c r="A22" s="197" t="s">
        <v>676</v>
      </c>
      <c r="B22" s="198" t="s">
        <v>673</v>
      </c>
      <c r="C22" s="354">
        <v>15507</v>
      </c>
      <c r="D22" s="355">
        <v>15507</v>
      </c>
      <c r="E22" s="356">
        <v>15507</v>
      </c>
    </row>
    <row r="23" spans="1:5" s="187" customFormat="1" ht="12" customHeight="1">
      <c r="A23" s="193" t="s">
        <v>677</v>
      </c>
      <c r="B23" s="194" t="s">
        <v>834</v>
      </c>
      <c r="C23" s="357">
        <v>509583</v>
      </c>
      <c r="D23" s="358">
        <v>536865</v>
      </c>
      <c r="E23" s="359">
        <v>607810</v>
      </c>
    </row>
    <row r="24" spans="1:5" s="187" customFormat="1" ht="12" customHeight="1">
      <c r="A24" s="193" t="s">
        <v>678</v>
      </c>
      <c r="B24" s="194" t="s">
        <v>835</v>
      </c>
      <c r="C24" s="357">
        <v>8162</v>
      </c>
      <c r="D24" s="358">
        <v>23028</v>
      </c>
      <c r="E24" s="359">
        <v>16777</v>
      </c>
    </row>
    <row r="25" spans="1:5" s="187" customFormat="1" ht="12" customHeight="1">
      <c r="A25" s="199" t="s">
        <v>836</v>
      </c>
      <c r="B25" s="194" t="s">
        <v>675</v>
      </c>
      <c r="C25" s="369">
        <v>96902</v>
      </c>
      <c r="D25" s="358">
        <v>33800</v>
      </c>
      <c r="E25" s="359">
        <v>33800</v>
      </c>
    </row>
    <row r="26" spans="1:5" s="187" customFormat="1" ht="12" customHeight="1">
      <c r="A26" s="199" t="s">
        <v>837</v>
      </c>
      <c r="B26" s="194" t="s">
        <v>838</v>
      </c>
      <c r="C26" s="369"/>
      <c r="D26" s="358"/>
      <c r="E26" s="359"/>
    </row>
    <row r="27" spans="1:5" s="187" customFormat="1" ht="12" customHeight="1">
      <c r="A27" s="193" t="s">
        <v>839</v>
      </c>
      <c r="B27" s="194" t="s">
        <v>869</v>
      </c>
      <c r="C27" s="357"/>
      <c r="D27" s="358">
        <v>57067</v>
      </c>
      <c r="E27" s="359">
        <v>57068</v>
      </c>
    </row>
    <row r="28" spans="1:5" s="187" customFormat="1" ht="12" customHeight="1">
      <c r="A28" s="193" t="s">
        <v>841</v>
      </c>
      <c r="B28" s="194" t="s">
        <v>50</v>
      </c>
      <c r="C28" s="370"/>
      <c r="D28" s="358"/>
      <c r="E28" s="359"/>
    </row>
    <row r="29" spans="1:5" s="187" customFormat="1" ht="12" customHeight="1" thickBot="1">
      <c r="A29" s="193" t="s">
        <v>842</v>
      </c>
      <c r="B29" s="194" t="s">
        <v>843</v>
      </c>
      <c r="C29" s="370">
        <v>210892</v>
      </c>
      <c r="D29" s="360">
        <v>184340</v>
      </c>
      <c r="E29" s="361">
        <v>190623</v>
      </c>
    </row>
    <row r="30" spans="1:5" s="187" customFormat="1" ht="12" customHeight="1" thickBot="1">
      <c r="A30" s="188" t="s">
        <v>302</v>
      </c>
      <c r="B30" s="189" t="s">
        <v>901</v>
      </c>
      <c r="C30" s="362">
        <f>+C31+C37</f>
        <v>652495</v>
      </c>
      <c r="D30" s="362">
        <f>+D31+D37</f>
        <v>823526</v>
      </c>
      <c r="E30" s="190">
        <f>+E31+E37</f>
        <v>567622</v>
      </c>
    </row>
    <row r="31" spans="1:5" s="187" customFormat="1" ht="12" customHeight="1">
      <c r="A31" s="209" t="s">
        <v>680</v>
      </c>
      <c r="B31" s="371" t="s">
        <v>844</v>
      </c>
      <c r="C31" s="372">
        <f>SUM(C32:C36)</f>
        <v>391724</v>
      </c>
      <c r="D31" s="372">
        <f>SUM(D32:D36)</f>
        <v>584114</v>
      </c>
      <c r="E31" s="551">
        <f>SUM(E32:E36)</f>
        <v>441371</v>
      </c>
    </row>
    <row r="32" spans="1:5" s="187" customFormat="1" ht="12" customHeight="1">
      <c r="A32" s="193" t="s">
        <v>681</v>
      </c>
      <c r="B32" s="203" t="s">
        <v>845</v>
      </c>
      <c r="C32" s="370"/>
      <c r="D32" s="358">
        <v>34900</v>
      </c>
      <c r="E32" s="359">
        <v>37845</v>
      </c>
    </row>
    <row r="33" spans="1:5" s="187" customFormat="1" ht="12" customHeight="1">
      <c r="A33" s="193" t="s">
        <v>682</v>
      </c>
      <c r="B33" s="203" t="s">
        <v>846</v>
      </c>
      <c r="C33" s="370"/>
      <c r="D33" s="358">
        <v>1235</v>
      </c>
      <c r="E33" s="359">
        <v>3205</v>
      </c>
    </row>
    <row r="34" spans="1:5" s="187" customFormat="1" ht="12" customHeight="1">
      <c r="A34" s="193" t="s">
        <v>683</v>
      </c>
      <c r="B34" s="203" t="s">
        <v>870</v>
      </c>
      <c r="C34" s="370"/>
      <c r="D34" s="358">
        <v>21970</v>
      </c>
      <c r="E34" s="359">
        <v>24342</v>
      </c>
    </row>
    <row r="35" spans="1:5" s="187" customFormat="1" ht="12" customHeight="1">
      <c r="A35" s="193" t="s">
        <v>684</v>
      </c>
      <c r="B35" s="203" t="s">
        <v>847</v>
      </c>
      <c r="C35" s="370">
        <v>80745</v>
      </c>
      <c r="D35" s="358">
        <v>72104</v>
      </c>
      <c r="E35" s="359">
        <v>45928</v>
      </c>
    </row>
    <row r="36" spans="1:5" s="187" customFormat="1" ht="12" customHeight="1">
      <c r="A36" s="193" t="s">
        <v>848</v>
      </c>
      <c r="B36" s="203" t="s">
        <v>871</v>
      </c>
      <c r="C36" s="370">
        <v>310979</v>
      </c>
      <c r="D36" s="358">
        <v>453905</v>
      </c>
      <c r="E36" s="359">
        <v>330051</v>
      </c>
    </row>
    <row r="37" spans="1:5" s="187" customFormat="1" ht="12" customHeight="1">
      <c r="A37" s="193" t="s">
        <v>685</v>
      </c>
      <c r="B37" s="206" t="s">
        <v>849</v>
      </c>
      <c r="C37" s="373">
        <f>SUM(C38:C42)</f>
        <v>260771</v>
      </c>
      <c r="D37" s="373">
        <f>SUM(D38:D42)</f>
        <v>239412</v>
      </c>
      <c r="E37" s="552">
        <f>SUM(E38:E42)</f>
        <v>126251</v>
      </c>
    </row>
    <row r="38" spans="1:5" s="187" customFormat="1" ht="12" customHeight="1">
      <c r="A38" s="193" t="s">
        <v>686</v>
      </c>
      <c r="B38" s="203" t="s">
        <v>845</v>
      </c>
      <c r="C38" s="370"/>
      <c r="D38" s="358"/>
      <c r="E38" s="359"/>
    </row>
    <row r="39" spans="1:5" s="187" customFormat="1" ht="12" customHeight="1">
      <c r="A39" s="193" t="s">
        <v>687</v>
      </c>
      <c r="B39" s="203" t="s">
        <v>846</v>
      </c>
      <c r="C39" s="370"/>
      <c r="D39" s="358"/>
      <c r="E39" s="359"/>
    </row>
    <row r="40" spans="1:5" s="187" customFormat="1" ht="12" customHeight="1">
      <c r="A40" s="193" t="s">
        <v>688</v>
      </c>
      <c r="B40" s="203" t="s">
        <v>870</v>
      </c>
      <c r="C40" s="370"/>
      <c r="D40" s="358"/>
      <c r="E40" s="359"/>
    </row>
    <row r="41" spans="1:5" s="187" customFormat="1" ht="12" customHeight="1">
      <c r="A41" s="193" t="s">
        <v>689</v>
      </c>
      <c r="B41" s="203" t="s">
        <v>847</v>
      </c>
      <c r="C41" s="370">
        <v>258731</v>
      </c>
      <c r="D41" s="358">
        <v>237372</v>
      </c>
      <c r="E41" s="359">
        <v>123751</v>
      </c>
    </row>
    <row r="42" spans="1:5" s="187" customFormat="1" ht="12" customHeight="1" thickBot="1">
      <c r="A42" s="214" t="s">
        <v>850</v>
      </c>
      <c r="B42" s="215" t="s">
        <v>872</v>
      </c>
      <c r="C42" s="374">
        <v>2040</v>
      </c>
      <c r="D42" s="375">
        <v>2040</v>
      </c>
      <c r="E42" s="376">
        <v>2500</v>
      </c>
    </row>
    <row r="43" spans="1:5" s="187" customFormat="1" ht="12" customHeight="1" thickBot="1">
      <c r="A43" s="188" t="s">
        <v>851</v>
      </c>
      <c r="B43" s="189" t="s">
        <v>109</v>
      </c>
      <c r="C43" s="362">
        <f>SUM(C44:C46)</f>
        <v>37016</v>
      </c>
      <c r="D43" s="362">
        <f>SUM(D44:D46)</f>
        <v>26216</v>
      </c>
      <c r="E43" s="362">
        <f>SUM(E44:E46)</f>
        <v>29514</v>
      </c>
    </row>
    <row r="44" spans="1:5" s="187" customFormat="1" ht="12" customHeight="1">
      <c r="A44" s="197" t="s">
        <v>691</v>
      </c>
      <c r="B44" s="198" t="s">
        <v>852</v>
      </c>
      <c r="C44" s="354">
        <v>37016</v>
      </c>
      <c r="D44" s="355">
        <v>1016</v>
      </c>
      <c r="E44" s="356">
        <v>3964</v>
      </c>
    </row>
    <row r="45" spans="1:5" s="187" customFormat="1" ht="12" customHeight="1">
      <c r="A45" s="191" t="s">
        <v>692</v>
      </c>
      <c r="B45" s="194" t="s">
        <v>853</v>
      </c>
      <c r="C45" s="364"/>
      <c r="D45" s="358">
        <v>200</v>
      </c>
      <c r="E45" s="359">
        <v>200</v>
      </c>
    </row>
    <row r="46" spans="1:5" s="187" customFormat="1" ht="12" customHeight="1" thickBot="1">
      <c r="A46" s="199" t="s">
        <v>854</v>
      </c>
      <c r="B46" s="205" t="s">
        <v>52</v>
      </c>
      <c r="C46" s="369"/>
      <c r="D46" s="360">
        <v>25000</v>
      </c>
      <c r="E46" s="361">
        <v>25350</v>
      </c>
    </row>
    <row r="47" spans="1:5" s="187" customFormat="1" ht="12" customHeight="1" thickBot="1">
      <c r="A47" s="188" t="s">
        <v>304</v>
      </c>
      <c r="B47" s="189" t="s">
        <v>902</v>
      </c>
      <c r="C47" s="362">
        <f>+C48+C49</f>
        <v>14319</v>
      </c>
      <c r="D47" s="362">
        <f>+D48+D49</f>
        <v>14509</v>
      </c>
      <c r="E47" s="190">
        <f>+E48+E49</f>
        <v>18792</v>
      </c>
    </row>
    <row r="48" spans="1:5" s="187" customFormat="1" ht="12" customHeight="1" thickBot="1">
      <c r="A48" s="197" t="s">
        <v>855</v>
      </c>
      <c r="B48" s="194" t="s">
        <v>690</v>
      </c>
      <c r="C48" s="377">
        <v>600</v>
      </c>
      <c r="D48" s="378">
        <v>790</v>
      </c>
      <c r="E48" s="459">
        <v>190</v>
      </c>
    </row>
    <row r="49" spans="1:5" s="187" customFormat="1" ht="12" customHeight="1" thickBot="1">
      <c r="A49" s="191" t="s">
        <v>856</v>
      </c>
      <c r="B49" s="194" t="s">
        <v>857</v>
      </c>
      <c r="C49" s="379">
        <v>13719</v>
      </c>
      <c r="D49" s="367">
        <v>13719</v>
      </c>
      <c r="E49" s="368">
        <v>18602</v>
      </c>
    </row>
    <row r="50" spans="1:5" s="187" customFormat="1" ht="17.25" customHeight="1" thickBot="1">
      <c r="A50" s="188" t="s">
        <v>858</v>
      </c>
      <c r="B50" s="189" t="s">
        <v>873</v>
      </c>
      <c r="C50" s="380"/>
      <c r="D50" s="378"/>
      <c r="E50" s="460"/>
    </row>
    <row r="51" spans="1:5" s="187" customFormat="1" ht="12" customHeight="1" thickBot="1">
      <c r="A51" s="188" t="s">
        <v>306</v>
      </c>
      <c r="B51" s="211" t="s">
        <v>859</v>
      </c>
      <c r="C51" s="381">
        <f>+C5+C21+C30+C43+C47+C50</f>
        <v>2126394</v>
      </c>
      <c r="D51" s="381">
        <f>+D5+D21+D30+D43+D47+D50</f>
        <v>2425030</v>
      </c>
      <c r="E51" s="212">
        <f>+E5+E21+E30+E43+E47+E50</f>
        <v>2304456</v>
      </c>
    </row>
    <row r="52" spans="1:5" s="187" customFormat="1" ht="12" customHeight="1" thickBot="1">
      <c r="A52" s="382" t="s">
        <v>307</v>
      </c>
      <c r="B52" s="224" t="s">
        <v>874</v>
      </c>
      <c r="C52" s="381">
        <f>SUM(C53,C59)</f>
        <v>393767</v>
      </c>
      <c r="D52" s="381">
        <f>SUM(D53,D59)</f>
        <v>460368</v>
      </c>
      <c r="E52" s="207">
        <f>SUM(E53,E59)</f>
        <v>430995</v>
      </c>
    </row>
    <row r="53" spans="1:5" s="187" customFormat="1" ht="12" customHeight="1">
      <c r="A53" s="209" t="s">
        <v>693</v>
      </c>
      <c r="B53" s="371" t="s">
        <v>875</v>
      </c>
      <c r="C53" s="462">
        <f>SUM(C54:C58)</f>
        <v>6984</v>
      </c>
      <c r="D53" s="462">
        <f>SUM(D54:D58)</f>
        <v>40313</v>
      </c>
      <c r="E53" s="463">
        <f>SUM(E54:E58)</f>
        <v>37422</v>
      </c>
    </row>
    <row r="54" spans="1:5" s="187" customFormat="1" ht="12" customHeight="1">
      <c r="A54" s="197" t="s">
        <v>876</v>
      </c>
      <c r="B54" s="213" t="s">
        <v>68</v>
      </c>
      <c r="C54" s="370">
        <v>6984</v>
      </c>
      <c r="D54" s="358">
        <v>40313</v>
      </c>
      <c r="E54" s="359">
        <v>37422</v>
      </c>
    </row>
    <row r="55" spans="1:5" s="187" customFormat="1" ht="12" customHeight="1">
      <c r="A55" s="197" t="s">
        <v>877</v>
      </c>
      <c r="B55" s="213" t="s">
        <v>878</v>
      </c>
      <c r="C55" s="370"/>
      <c r="D55" s="358"/>
      <c r="E55" s="359"/>
    </row>
    <row r="56" spans="1:5" s="187" customFormat="1" ht="12" customHeight="1">
      <c r="A56" s="197" t="s">
        <v>879</v>
      </c>
      <c r="B56" s="213" t="s">
        <v>950</v>
      </c>
      <c r="C56" s="379"/>
      <c r="D56" s="358"/>
      <c r="E56" s="359"/>
    </row>
    <row r="57" spans="1:5" s="187" customFormat="1" ht="12" customHeight="1">
      <c r="A57" s="197" t="s">
        <v>880</v>
      </c>
      <c r="B57" s="213" t="s">
        <v>71</v>
      </c>
      <c r="C57" s="383"/>
      <c r="D57" s="358"/>
      <c r="E57" s="359"/>
    </row>
    <row r="58" spans="1:5" s="187" customFormat="1" ht="12" customHeight="1">
      <c r="A58" s="197" t="s">
        <v>881</v>
      </c>
      <c r="B58" s="213" t="s">
        <v>72</v>
      </c>
      <c r="C58" s="383"/>
      <c r="D58" s="358"/>
      <c r="E58" s="359"/>
    </row>
    <row r="59" spans="1:5" s="187" customFormat="1" ht="12" customHeight="1">
      <c r="A59" s="197" t="s">
        <v>694</v>
      </c>
      <c r="B59" s="200" t="s">
        <v>882</v>
      </c>
      <c r="C59" s="201">
        <f>SUM(C60:C64)</f>
        <v>386783</v>
      </c>
      <c r="D59" s="201">
        <f>SUM(D60:D64)</f>
        <v>420055</v>
      </c>
      <c r="E59" s="202">
        <f>SUM(E60:E64)</f>
        <v>393573</v>
      </c>
    </row>
    <row r="60" spans="1:5" s="187" customFormat="1" ht="12" customHeight="1">
      <c r="A60" s="197" t="s">
        <v>883</v>
      </c>
      <c r="B60" s="213" t="s">
        <v>74</v>
      </c>
      <c r="C60" s="370">
        <v>386783</v>
      </c>
      <c r="D60" s="358">
        <v>390055</v>
      </c>
      <c r="E60" s="359">
        <v>387209</v>
      </c>
    </row>
    <row r="61" spans="1:5" s="187" customFormat="1" ht="12" customHeight="1">
      <c r="A61" s="197" t="s">
        <v>884</v>
      </c>
      <c r="B61" s="213" t="s">
        <v>76</v>
      </c>
      <c r="C61" s="370"/>
      <c r="D61" s="358"/>
      <c r="E61" s="359"/>
    </row>
    <row r="62" spans="1:5" s="187" customFormat="1" ht="12" customHeight="1">
      <c r="A62" s="197" t="s">
        <v>885</v>
      </c>
      <c r="B62" s="213" t="s">
        <v>77</v>
      </c>
      <c r="C62" s="379"/>
      <c r="D62" s="358">
        <v>30000</v>
      </c>
      <c r="E62" s="359">
        <v>6364</v>
      </c>
    </row>
    <row r="63" spans="1:5" s="187" customFormat="1" ht="12" customHeight="1">
      <c r="A63" s="197" t="s">
        <v>886</v>
      </c>
      <c r="B63" s="213" t="s">
        <v>78</v>
      </c>
      <c r="C63" s="370"/>
      <c r="D63" s="358"/>
      <c r="E63" s="359"/>
    </row>
    <row r="64" spans="1:5" s="187" customFormat="1" ht="12" customHeight="1" thickBot="1">
      <c r="A64" s="191" t="s">
        <v>887</v>
      </c>
      <c r="B64" s="204" t="s">
        <v>79</v>
      </c>
      <c r="C64" s="364"/>
      <c r="D64" s="358"/>
      <c r="E64" s="359"/>
    </row>
    <row r="65" spans="1:5" s="187" customFormat="1" ht="12" customHeight="1" thickBot="1">
      <c r="A65" s="553" t="s">
        <v>308</v>
      </c>
      <c r="B65" s="384" t="s">
        <v>695</v>
      </c>
      <c r="C65" s="385"/>
      <c r="D65" s="367"/>
      <c r="E65" s="368">
        <v>2</v>
      </c>
    </row>
    <row r="66" spans="1:5" s="187" customFormat="1" ht="12" customHeight="1" thickBot="1">
      <c r="A66" s="554" t="s">
        <v>309</v>
      </c>
      <c r="B66" s="384" t="s">
        <v>951</v>
      </c>
      <c r="C66" s="385"/>
      <c r="D66" s="461"/>
      <c r="E66" s="368"/>
    </row>
    <row r="67" spans="1:5" s="187" customFormat="1" ht="15" customHeight="1" thickBot="1">
      <c r="A67" s="386" t="s">
        <v>354</v>
      </c>
      <c r="B67" s="387" t="s">
        <v>888</v>
      </c>
      <c r="C67" s="362">
        <f>C51+C52+C65+C66</f>
        <v>2520161</v>
      </c>
      <c r="D67" s="362">
        <f>D51+D52+D65+D66</f>
        <v>2885398</v>
      </c>
      <c r="E67" s="190">
        <f>E51+E52+E65+E66</f>
        <v>2735453</v>
      </c>
    </row>
    <row r="68" spans="1:5" s="187" customFormat="1" ht="22.5" customHeight="1" hidden="1">
      <c r="A68" s="1065"/>
      <c r="B68" s="1065"/>
      <c r="C68" s="1065"/>
      <c r="D68" s="378"/>
      <c r="E68" s="378"/>
    </row>
    <row r="69" spans="1:5" s="187" customFormat="1" ht="12.75" customHeight="1">
      <c r="A69" s="216"/>
      <c r="B69" s="217"/>
      <c r="C69" s="218"/>
      <c r="D69" s="388"/>
      <c r="E69" s="388"/>
    </row>
    <row r="70" spans="1:5" ht="16.5" customHeight="1">
      <c r="A70" s="1069" t="s">
        <v>696</v>
      </c>
      <c r="B70" s="1069"/>
      <c r="C70" s="1069"/>
      <c r="D70" s="388"/>
      <c r="E70" s="388"/>
    </row>
    <row r="71" spans="1:5" ht="16.5" customHeight="1" thickBot="1">
      <c r="A71" s="1066" t="s">
        <v>697</v>
      </c>
      <c r="B71" s="1066"/>
      <c r="C71" s="339"/>
      <c r="D71" s="388"/>
      <c r="E71" s="388"/>
    </row>
    <row r="72" spans="1:5" ht="37.5" customHeight="1" thickBot="1">
      <c r="A72" s="340" t="s">
        <v>664</v>
      </c>
      <c r="B72" s="341" t="s">
        <v>952</v>
      </c>
      <c r="C72" s="342" t="s">
        <v>14</v>
      </c>
      <c r="D72" s="343" t="s">
        <v>137</v>
      </c>
      <c r="E72" s="344" t="s">
        <v>933</v>
      </c>
    </row>
    <row r="73" spans="1:5" s="185" customFormat="1" ht="12" customHeight="1" thickBot="1">
      <c r="A73" s="183">
        <v>1</v>
      </c>
      <c r="B73" s="184">
        <v>2</v>
      </c>
      <c r="C73" s="342">
        <v>3</v>
      </c>
      <c r="D73" s="367"/>
      <c r="E73" s="368"/>
    </row>
    <row r="74" spans="1:5" ht="12" customHeight="1" thickBot="1">
      <c r="A74" s="389" t="s">
        <v>206</v>
      </c>
      <c r="B74" s="390" t="s">
        <v>110</v>
      </c>
      <c r="C74" s="391">
        <f>SUM(C75:C79)</f>
        <v>1790727</v>
      </c>
      <c r="D74" s="391">
        <f>SUM(D75:D79)</f>
        <v>2118044</v>
      </c>
      <c r="E74" s="223">
        <f>SUM(E75:E79)</f>
        <v>1926028</v>
      </c>
    </row>
    <row r="75" spans="1:5" ht="12" customHeight="1">
      <c r="A75" s="209" t="s">
        <v>698</v>
      </c>
      <c r="B75" s="198" t="s">
        <v>699</v>
      </c>
      <c r="C75" s="392">
        <v>566294</v>
      </c>
      <c r="D75" s="355">
        <v>722515</v>
      </c>
      <c r="E75" s="356">
        <v>654878</v>
      </c>
    </row>
    <row r="76" spans="1:5" ht="12" customHeight="1">
      <c r="A76" s="193" t="s">
        <v>700</v>
      </c>
      <c r="B76" s="194" t="s">
        <v>953</v>
      </c>
      <c r="C76" s="393">
        <v>116478</v>
      </c>
      <c r="D76" s="358">
        <v>157588</v>
      </c>
      <c r="E76" s="359">
        <v>140247</v>
      </c>
    </row>
    <row r="77" spans="1:5" ht="12" customHeight="1">
      <c r="A77" s="193" t="s">
        <v>701</v>
      </c>
      <c r="B77" s="194" t="s">
        <v>702</v>
      </c>
      <c r="C77" s="394">
        <v>578498</v>
      </c>
      <c r="D77" s="358">
        <v>719259</v>
      </c>
      <c r="E77" s="359">
        <v>721339</v>
      </c>
    </row>
    <row r="78" spans="1:5" ht="12" customHeight="1">
      <c r="A78" s="193" t="s">
        <v>703</v>
      </c>
      <c r="B78" s="219" t="s">
        <v>954</v>
      </c>
      <c r="C78" s="394"/>
      <c r="D78" s="358"/>
      <c r="E78" s="359"/>
    </row>
    <row r="79" spans="1:5" ht="12" customHeight="1">
      <c r="A79" s="193" t="s">
        <v>704</v>
      </c>
      <c r="B79" s="220" t="s">
        <v>955</v>
      </c>
      <c r="C79" s="394">
        <v>529457</v>
      </c>
      <c r="D79" s="358">
        <v>518682</v>
      </c>
      <c r="E79" s="359">
        <v>409564</v>
      </c>
    </row>
    <row r="80" spans="1:5" ht="12" customHeight="1">
      <c r="A80" s="193" t="s">
        <v>705</v>
      </c>
      <c r="B80" s="194" t="s">
        <v>956</v>
      </c>
      <c r="C80" s="394"/>
      <c r="D80" s="358"/>
      <c r="E80" s="359"/>
    </row>
    <row r="81" spans="1:5" ht="12" customHeight="1">
      <c r="A81" s="193" t="s">
        <v>706</v>
      </c>
      <c r="B81" s="395" t="s">
        <v>957</v>
      </c>
      <c r="C81" s="394">
        <v>262712</v>
      </c>
      <c r="D81" s="358">
        <v>262712</v>
      </c>
      <c r="E81" s="359">
        <v>219474</v>
      </c>
    </row>
    <row r="82" spans="1:5" ht="12" customHeight="1">
      <c r="A82" s="193" t="s">
        <v>707</v>
      </c>
      <c r="B82" s="395" t="s">
        <v>889</v>
      </c>
      <c r="C82" s="394">
        <v>186640</v>
      </c>
      <c r="D82" s="358">
        <v>183273</v>
      </c>
      <c r="E82" s="359">
        <v>142688</v>
      </c>
    </row>
    <row r="83" spans="1:5" ht="12" customHeight="1">
      <c r="A83" s="193" t="s">
        <v>708</v>
      </c>
      <c r="B83" s="396" t="s">
        <v>958</v>
      </c>
      <c r="C83" s="394">
        <v>47348</v>
      </c>
      <c r="D83" s="358">
        <v>47866</v>
      </c>
      <c r="E83" s="359">
        <v>17907</v>
      </c>
    </row>
    <row r="84" spans="1:5" ht="12" customHeight="1">
      <c r="A84" s="191" t="s">
        <v>709</v>
      </c>
      <c r="B84" s="397" t="s">
        <v>959</v>
      </c>
      <c r="C84" s="394"/>
      <c r="D84" s="358"/>
      <c r="E84" s="359"/>
    </row>
    <row r="85" spans="1:5" ht="12" customHeight="1">
      <c r="A85" s="193" t="s">
        <v>710</v>
      </c>
      <c r="B85" s="397" t="s">
        <v>960</v>
      </c>
      <c r="C85" s="394">
        <v>32757</v>
      </c>
      <c r="D85" s="358">
        <v>24831</v>
      </c>
      <c r="E85" s="359">
        <v>22218</v>
      </c>
    </row>
    <row r="86" spans="1:5" ht="12" customHeight="1" thickBot="1">
      <c r="A86" s="199" t="s">
        <v>711</v>
      </c>
      <c r="B86" s="397" t="s">
        <v>961</v>
      </c>
      <c r="C86" s="394"/>
      <c r="D86" s="360"/>
      <c r="E86" s="361"/>
    </row>
    <row r="87" spans="1:5" ht="12" customHeight="1" thickBot="1">
      <c r="A87" s="188" t="s">
        <v>208</v>
      </c>
      <c r="B87" s="222" t="s">
        <v>111</v>
      </c>
      <c r="C87" s="391">
        <f>SUM(C88:C90)</f>
        <v>315768</v>
      </c>
      <c r="D87" s="398">
        <f>SUM(D88:D90)</f>
        <v>324681</v>
      </c>
      <c r="E87" s="399">
        <f>SUM(E88:E90)</f>
        <v>173828</v>
      </c>
    </row>
    <row r="88" spans="1:5" ht="12" customHeight="1">
      <c r="A88" s="209" t="s">
        <v>712</v>
      </c>
      <c r="B88" s="210" t="s">
        <v>46</v>
      </c>
      <c r="C88" s="555">
        <v>139361</v>
      </c>
      <c r="D88" s="556">
        <v>208527</v>
      </c>
      <c r="E88" s="557">
        <v>163939</v>
      </c>
    </row>
    <row r="89" spans="1:5" ht="12" customHeight="1">
      <c r="A89" s="197" t="s">
        <v>713</v>
      </c>
      <c r="B89" s="194" t="s">
        <v>184</v>
      </c>
      <c r="C89" s="393">
        <v>108141</v>
      </c>
      <c r="D89" s="358">
        <v>105564</v>
      </c>
      <c r="E89" s="359">
        <v>1852</v>
      </c>
    </row>
    <row r="90" spans="1:5" ht="12" customHeight="1">
      <c r="A90" s="197" t="s">
        <v>714</v>
      </c>
      <c r="B90" s="194" t="s">
        <v>962</v>
      </c>
      <c r="C90" s="393">
        <v>68266</v>
      </c>
      <c r="D90" s="358">
        <v>10590</v>
      </c>
      <c r="E90" s="359">
        <v>8037</v>
      </c>
    </row>
    <row r="91" spans="1:5" ht="12" customHeight="1">
      <c r="A91" s="197" t="s">
        <v>715</v>
      </c>
      <c r="B91" s="194" t="s">
        <v>890</v>
      </c>
      <c r="C91" s="393"/>
      <c r="D91" s="358"/>
      <c r="E91" s="359"/>
    </row>
    <row r="92" spans="1:5" ht="12" customHeight="1">
      <c r="A92" s="197" t="s">
        <v>716</v>
      </c>
      <c r="B92" s="395" t="s">
        <v>891</v>
      </c>
      <c r="C92" s="393">
        <v>10440</v>
      </c>
      <c r="D92" s="358">
        <v>10590</v>
      </c>
      <c r="E92" s="359">
        <v>8003</v>
      </c>
    </row>
    <row r="93" spans="1:5" ht="12" customHeight="1">
      <c r="A93" s="191" t="s">
        <v>717</v>
      </c>
      <c r="B93" s="395" t="s">
        <v>92</v>
      </c>
      <c r="C93" s="394"/>
      <c r="D93" s="358"/>
      <c r="E93" s="359"/>
    </row>
    <row r="94" spans="1:5" ht="12" customHeight="1">
      <c r="A94" s="199" t="s">
        <v>718</v>
      </c>
      <c r="B94" s="395" t="s">
        <v>892</v>
      </c>
      <c r="C94" s="394"/>
      <c r="D94" s="360"/>
      <c r="E94" s="361"/>
    </row>
    <row r="95" spans="1:5" ht="12" customHeight="1">
      <c r="A95" s="191" t="s">
        <v>963</v>
      </c>
      <c r="B95" s="395" t="s">
        <v>893</v>
      </c>
      <c r="C95" s="558"/>
      <c r="D95" s="358"/>
      <c r="E95" s="359"/>
    </row>
    <row r="96" spans="1:5" ht="12" customHeight="1">
      <c r="A96" s="191" t="s">
        <v>964</v>
      </c>
      <c r="B96" s="395" t="s">
        <v>894</v>
      </c>
      <c r="C96" s="558">
        <v>46136</v>
      </c>
      <c r="D96" s="358"/>
      <c r="E96" s="359"/>
    </row>
    <row r="97" spans="1:5" ht="25.5" customHeight="1" thickBot="1">
      <c r="A97" s="195" t="s">
        <v>10</v>
      </c>
      <c r="B97" s="559" t="s">
        <v>895</v>
      </c>
      <c r="C97" s="560">
        <v>11690</v>
      </c>
      <c r="D97" s="375"/>
      <c r="E97" s="376"/>
    </row>
    <row r="98" spans="1:5" ht="12" customHeight="1" thickBot="1">
      <c r="A98" s="186" t="s">
        <v>209</v>
      </c>
      <c r="B98" s="400" t="s">
        <v>896</v>
      </c>
      <c r="C98" s="401"/>
      <c r="D98" s="367"/>
      <c r="E98" s="368"/>
    </row>
    <row r="99" spans="1:5" ht="12" customHeight="1" thickBot="1">
      <c r="A99" s="188" t="s">
        <v>210</v>
      </c>
      <c r="B99" s="222" t="s">
        <v>112</v>
      </c>
      <c r="C99" s="391">
        <f>SUM(C100:C101)</f>
        <v>24161</v>
      </c>
      <c r="D99" s="398">
        <f>SUM(D100:D101)</f>
        <v>47838</v>
      </c>
      <c r="E99" s="367">
        <f>SUM(E100:E101)</f>
        <v>0</v>
      </c>
    </row>
    <row r="100" spans="1:5" ht="12" customHeight="1">
      <c r="A100" s="197" t="s">
        <v>672</v>
      </c>
      <c r="B100" s="198" t="s">
        <v>719</v>
      </c>
      <c r="C100" s="392">
        <v>10300</v>
      </c>
      <c r="D100" s="355">
        <v>39487</v>
      </c>
      <c r="E100" s="356"/>
    </row>
    <row r="101" spans="1:5" ht="12" customHeight="1" thickBot="1">
      <c r="A101" s="193" t="s">
        <v>674</v>
      </c>
      <c r="B101" s="221" t="s">
        <v>720</v>
      </c>
      <c r="C101" s="394">
        <v>13861</v>
      </c>
      <c r="D101" s="360">
        <v>8351</v>
      </c>
      <c r="E101" s="361"/>
    </row>
    <row r="102" spans="1:5" ht="12" customHeight="1" thickBot="1">
      <c r="A102" s="386" t="s">
        <v>211</v>
      </c>
      <c r="B102" s="402" t="s">
        <v>721</v>
      </c>
      <c r="C102" s="391">
        <f>+C74+C87+C98+C99</f>
        <v>2130656</v>
      </c>
      <c r="D102" s="391">
        <f>+D74+D87+D98+D99</f>
        <v>2490563</v>
      </c>
      <c r="E102" s="223">
        <f>+E74+E87+E98+E99</f>
        <v>2099856</v>
      </c>
    </row>
    <row r="103" spans="1:5" ht="12" customHeight="1" thickBot="1">
      <c r="A103" s="386" t="s">
        <v>302</v>
      </c>
      <c r="B103" s="390" t="s">
        <v>897</v>
      </c>
      <c r="C103" s="391">
        <f>SUM(C104,C112)</f>
        <v>389505</v>
      </c>
      <c r="D103" s="391">
        <f>D104+D112</f>
        <v>394835</v>
      </c>
      <c r="E103" s="223">
        <f>E104+E112</f>
        <v>397927</v>
      </c>
    </row>
    <row r="104" spans="1:5" ht="12" customHeight="1">
      <c r="A104" s="209" t="s">
        <v>680</v>
      </c>
      <c r="B104" s="371" t="s">
        <v>898</v>
      </c>
      <c r="C104" s="561">
        <f>SUM(C105:C111)</f>
        <v>371096</v>
      </c>
      <c r="D104" s="561">
        <f>SUM(D105:D111)</f>
        <v>371096</v>
      </c>
      <c r="E104" s="562">
        <f>SUM(E105:E111)</f>
        <v>371096</v>
      </c>
    </row>
    <row r="105" spans="1:5" ht="12" customHeight="1">
      <c r="A105" s="197" t="s">
        <v>681</v>
      </c>
      <c r="B105" s="213" t="s">
        <v>93</v>
      </c>
      <c r="C105" s="393"/>
      <c r="D105" s="358"/>
      <c r="E105" s="359"/>
    </row>
    <row r="106" spans="1:5" ht="12" customHeight="1">
      <c r="A106" s="197" t="s">
        <v>682</v>
      </c>
      <c r="B106" s="213" t="s">
        <v>94</v>
      </c>
      <c r="C106" s="393"/>
      <c r="D106" s="358"/>
      <c r="E106" s="359"/>
    </row>
    <row r="107" spans="1:5" ht="12" customHeight="1">
      <c r="A107" s="197" t="s">
        <v>683</v>
      </c>
      <c r="B107" s="213" t="s">
        <v>722</v>
      </c>
      <c r="C107" s="393">
        <v>371096</v>
      </c>
      <c r="D107" s="358">
        <v>371096</v>
      </c>
      <c r="E107" s="359">
        <v>371096</v>
      </c>
    </row>
    <row r="108" spans="1:5" ht="12" customHeight="1">
      <c r="A108" s="197" t="s">
        <v>684</v>
      </c>
      <c r="B108" s="213" t="s">
        <v>723</v>
      </c>
      <c r="C108" s="393"/>
      <c r="D108" s="358"/>
      <c r="E108" s="359"/>
    </row>
    <row r="109" spans="1:5" ht="12" customHeight="1">
      <c r="A109" s="197" t="s">
        <v>848</v>
      </c>
      <c r="B109" s="213" t="s">
        <v>29</v>
      </c>
      <c r="C109" s="393"/>
      <c r="D109" s="358"/>
      <c r="E109" s="359"/>
    </row>
    <row r="110" spans="1:5" ht="12" customHeight="1">
      <c r="A110" s="197" t="s">
        <v>95</v>
      </c>
      <c r="B110" s="213" t="s">
        <v>96</v>
      </c>
      <c r="C110" s="393"/>
      <c r="D110" s="358"/>
      <c r="E110" s="359"/>
    </row>
    <row r="111" spans="1:5" ht="12" customHeight="1">
      <c r="A111" s="197" t="s">
        <v>97</v>
      </c>
      <c r="B111" s="213" t="s">
        <v>98</v>
      </c>
      <c r="C111" s="393"/>
      <c r="D111" s="358"/>
      <c r="E111" s="359"/>
    </row>
    <row r="112" spans="1:5" ht="12" customHeight="1">
      <c r="A112" s="197" t="s">
        <v>685</v>
      </c>
      <c r="B112" s="206" t="s">
        <v>899</v>
      </c>
      <c r="C112" s="403">
        <f>SUM(C113:C120)</f>
        <v>18409</v>
      </c>
      <c r="D112" s="403">
        <f>SUM(D113:D120)</f>
        <v>23739</v>
      </c>
      <c r="E112" s="563">
        <f>SUM(E113:E120)</f>
        <v>26831</v>
      </c>
    </row>
    <row r="113" spans="1:5" ht="12" customHeight="1">
      <c r="A113" s="197" t="s">
        <v>686</v>
      </c>
      <c r="B113" s="213" t="s">
        <v>93</v>
      </c>
      <c r="C113" s="393"/>
      <c r="D113" s="358"/>
      <c r="E113" s="359"/>
    </row>
    <row r="114" spans="1:5" ht="12" customHeight="1">
      <c r="A114" s="197" t="s">
        <v>687</v>
      </c>
      <c r="B114" s="213" t="s">
        <v>99</v>
      </c>
      <c r="C114" s="393"/>
      <c r="D114" s="358"/>
      <c r="E114" s="359"/>
    </row>
    <row r="115" spans="1:5" ht="12" customHeight="1">
      <c r="A115" s="197" t="s">
        <v>688</v>
      </c>
      <c r="B115" s="213" t="s">
        <v>722</v>
      </c>
      <c r="C115" s="393"/>
      <c r="D115" s="358"/>
      <c r="E115" s="359"/>
    </row>
    <row r="116" spans="1:5" ht="12" customHeight="1">
      <c r="A116" s="197" t="s">
        <v>689</v>
      </c>
      <c r="B116" s="213" t="s">
        <v>723</v>
      </c>
      <c r="C116" s="404">
        <v>18409</v>
      </c>
      <c r="D116" s="358">
        <v>23739</v>
      </c>
      <c r="E116" s="359">
        <v>26831</v>
      </c>
    </row>
    <row r="117" spans="1:5" ht="12" customHeight="1">
      <c r="A117" s="197" t="s">
        <v>850</v>
      </c>
      <c r="B117" s="213" t="s">
        <v>29</v>
      </c>
      <c r="C117" s="393"/>
      <c r="D117" s="358"/>
      <c r="E117" s="359"/>
    </row>
    <row r="118" spans="1:5" ht="12" customHeight="1">
      <c r="A118" s="197" t="s">
        <v>100</v>
      </c>
      <c r="B118" s="213" t="s">
        <v>101</v>
      </c>
      <c r="C118" s="394"/>
      <c r="D118" s="358"/>
      <c r="E118" s="359"/>
    </row>
    <row r="119" spans="1:5" ht="12" customHeight="1">
      <c r="A119" s="197" t="s">
        <v>102</v>
      </c>
      <c r="B119" s="213" t="s">
        <v>98</v>
      </c>
      <c r="C119" s="394"/>
      <c r="D119" s="358"/>
      <c r="E119" s="359"/>
    </row>
    <row r="120" spans="1:5" ht="12" customHeight="1" thickBot="1">
      <c r="A120" s="195" t="s">
        <v>103</v>
      </c>
      <c r="B120" s="564" t="s">
        <v>900</v>
      </c>
      <c r="C120" s="565"/>
      <c r="D120" s="375"/>
      <c r="E120" s="376"/>
    </row>
    <row r="121" spans="1:5" ht="12" customHeight="1" thickBot="1">
      <c r="A121" s="405" t="s">
        <v>303</v>
      </c>
      <c r="B121" s="406" t="s">
        <v>104</v>
      </c>
      <c r="C121" s="407"/>
      <c r="D121" s="367"/>
      <c r="E121" s="399"/>
    </row>
    <row r="122" spans="1:5" ht="12" customHeight="1" thickBot="1">
      <c r="A122" s="405" t="s">
        <v>304</v>
      </c>
      <c r="B122" s="406" t="s">
        <v>105</v>
      </c>
      <c r="C122" s="408"/>
      <c r="D122" s="367"/>
      <c r="E122" s="426">
        <v>-9718</v>
      </c>
    </row>
    <row r="123" spans="1:9" ht="15" customHeight="1" thickBot="1">
      <c r="A123" s="409" t="s">
        <v>305</v>
      </c>
      <c r="B123" s="410" t="s">
        <v>724</v>
      </c>
      <c r="C123" s="411">
        <f>SUM(C102,C103,C122,C121)</f>
        <v>2520161</v>
      </c>
      <c r="D123" s="411">
        <f>SUM(D102,D103,D122,D121)</f>
        <v>2885398</v>
      </c>
      <c r="E123" s="412">
        <f>SUM(E102,E103,E122,E121)</f>
        <v>2488065</v>
      </c>
      <c r="F123" s="208"/>
      <c r="G123" s="413"/>
      <c r="H123" s="413"/>
      <c r="I123" s="413"/>
    </row>
    <row r="124" spans="1:5" s="187" customFormat="1" ht="12.75" customHeight="1">
      <c r="A124" s="1065"/>
      <c r="B124" s="1065"/>
      <c r="C124" s="1065"/>
      <c r="D124" s="388"/>
      <c r="E124" s="388"/>
    </row>
    <row r="125" spans="1:5" ht="15.75">
      <c r="A125" s="1067" t="s">
        <v>725</v>
      </c>
      <c r="B125" s="1067"/>
      <c r="C125" s="1067"/>
      <c r="D125" s="388"/>
      <c r="E125" s="388"/>
    </row>
    <row r="126" spans="1:5" ht="16.5" thickBot="1">
      <c r="A126" s="1066" t="s">
        <v>726</v>
      </c>
      <c r="B126" s="1066"/>
      <c r="D126" s="388"/>
      <c r="E126" s="388"/>
    </row>
    <row r="127" spans="1:5" ht="23.25" customHeight="1" thickBot="1">
      <c r="A127" s="188">
        <v>1</v>
      </c>
      <c r="B127" s="222" t="s">
        <v>106</v>
      </c>
      <c r="C127" s="362">
        <f>+C51-C102</f>
        <v>-4262</v>
      </c>
      <c r="D127" s="362">
        <f>+D51-D102</f>
        <v>-65533</v>
      </c>
      <c r="E127" s="190">
        <f>+E51-E102</f>
        <v>204600</v>
      </c>
    </row>
    <row r="128" spans="3:5" ht="15.75" hidden="1">
      <c r="C128" s="414"/>
      <c r="D128" s="378"/>
      <c r="E128" s="378"/>
    </row>
    <row r="129" spans="1:5" ht="33" customHeight="1">
      <c r="A129" s="1068"/>
      <c r="B129" s="1068"/>
      <c r="C129" s="1068"/>
      <c r="D129" s="388"/>
      <c r="E129" s="388"/>
    </row>
    <row r="130" spans="1:5" ht="15.75">
      <c r="A130" s="1066"/>
      <c r="B130" s="1066"/>
      <c r="D130" s="388"/>
      <c r="E130" s="388"/>
    </row>
    <row r="131" spans="1:5" ht="12" customHeight="1">
      <c r="A131" s="570"/>
      <c r="B131" s="566"/>
      <c r="C131" s="567"/>
      <c r="D131" s="567"/>
      <c r="E131" s="567"/>
    </row>
    <row r="132" spans="1:5" ht="12.75" customHeight="1">
      <c r="A132" s="571"/>
      <c r="B132" s="220"/>
      <c r="C132" s="568"/>
      <c r="D132" s="568"/>
      <c r="E132" s="568"/>
    </row>
    <row r="133" spans="1:5" ht="12.75" customHeight="1">
      <c r="A133" s="571"/>
      <c r="B133" s="220"/>
      <c r="C133" s="568"/>
      <c r="D133" s="568"/>
      <c r="E133" s="568"/>
    </row>
    <row r="134" spans="1:5" ht="12.75" customHeight="1">
      <c r="A134" s="571"/>
      <c r="B134" s="569"/>
      <c r="C134" s="568"/>
      <c r="D134" s="568"/>
      <c r="E134" s="568"/>
    </row>
    <row r="135" spans="1:5" ht="12.75" customHeight="1">
      <c r="A135" s="571"/>
      <c r="B135" s="220"/>
      <c r="C135" s="568"/>
      <c r="D135" s="568"/>
      <c r="E135" s="568"/>
    </row>
    <row r="136" spans="1:5" ht="12.75" customHeight="1">
      <c r="A136" s="571"/>
      <c r="B136" s="220"/>
      <c r="C136" s="568"/>
      <c r="D136" s="568"/>
      <c r="E136" s="568"/>
    </row>
    <row r="137" spans="1:5" ht="12.75" customHeight="1">
      <c r="A137" s="571"/>
      <c r="B137" s="569"/>
      <c r="C137" s="568"/>
      <c r="D137" s="568"/>
      <c r="E137" s="568"/>
    </row>
  </sheetData>
  <sheetProtection/>
  <mergeCells count="9">
    <mergeCell ref="A68:C68"/>
    <mergeCell ref="A2:B2"/>
    <mergeCell ref="A71:B71"/>
    <mergeCell ref="A130:B130"/>
    <mergeCell ref="A125:C125"/>
    <mergeCell ref="A129:C129"/>
    <mergeCell ref="A124:C124"/>
    <mergeCell ref="A126:B126"/>
    <mergeCell ref="A70:C70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70" r:id="rId1"/>
  <headerFooter alignWithMargins="0">
    <oddHeader xml:space="preserve">&amp;C&amp;"Times New Roman CE,Félkövér"&amp;12
TISZAVASVÁRI VÁROS ÖNKORMÁNYZATA
2013. ÉVI KÖLTSÉGVETÉSÉNEK MÉRLEGE&amp;10
&amp;R&amp;"Times New Roman CE,Félkövér dőlt"&amp;11 11/2014.(V.6.)önkorm.rendelet 1. számú melléklete </oddHeader>
  </headerFooter>
  <rowBreaks count="1" manualBreakCount="1">
    <brk id="69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Munka4"/>
  <dimension ref="A1:E17"/>
  <sheetViews>
    <sheetView workbookViewId="0" topLeftCell="A1">
      <selection activeCell="A1" sqref="A1:E1"/>
    </sheetView>
  </sheetViews>
  <sheetFormatPr defaultColWidth="9.140625" defaultRowHeight="12.75"/>
  <cols>
    <col min="1" max="1" width="8.00390625" style="474" customWidth="1"/>
    <col min="2" max="2" width="50.00390625" style="474" customWidth="1"/>
    <col min="3" max="5" width="21.421875" style="474" customWidth="1"/>
    <col min="6" max="16384" width="8.00390625" style="474" customWidth="1"/>
  </cols>
  <sheetData>
    <row r="1" spans="1:5" ht="15">
      <c r="A1" s="1046" t="s">
        <v>3</v>
      </c>
      <c r="B1" s="1046"/>
      <c r="C1" s="1046"/>
      <c r="D1" s="1046"/>
      <c r="E1" s="1046"/>
    </row>
    <row r="2" spans="1:5" ht="12.75">
      <c r="A2" s="983"/>
      <c r="B2" s="984"/>
      <c r="C2" s="984"/>
      <c r="D2" s="984"/>
      <c r="E2" s="984"/>
    </row>
    <row r="3" spans="1:5" ht="33" customHeight="1">
      <c r="A3" s="1047" t="s">
        <v>938</v>
      </c>
      <c r="B3" s="1047"/>
      <c r="C3" s="1047"/>
      <c r="D3" s="1047"/>
      <c r="E3" s="1047"/>
    </row>
    <row r="4" spans="1:5" ht="16.5" thickBot="1">
      <c r="A4" s="985"/>
      <c r="B4" s="986"/>
      <c r="C4" s="986"/>
      <c r="D4" s="986"/>
      <c r="E4" s="986"/>
    </row>
    <row r="5" spans="1:5" ht="79.5" thickBot="1">
      <c r="A5" s="987" t="s">
        <v>785</v>
      </c>
      <c r="B5" s="988" t="s">
        <v>786</v>
      </c>
      <c r="C5" s="988" t="s">
        <v>787</v>
      </c>
      <c r="D5" s="988" t="s">
        <v>788</v>
      </c>
      <c r="E5" s="989" t="s">
        <v>789</v>
      </c>
    </row>
    <row r="6" spans="1:5" ht="15.75">
      <c r="A6" s="990" t="s">
        <v>206</v>
      </c>
      <c r="B6" s="991" t="s">
        <v>791</v>
      </c>
      <c r="C6" s="992">
        <v>100</v>
      </c>
      <c r="D6" s="993">
        <v>3000000</v>
      </c>
      <c r="E6" s="994">
        <v>0</v>
      </c>
    </row>
    <row r="7" spans="1:5" ht="15.75">
      <c r="A7" s="995" t="s">
        <v>208</v>
      </c>
      <c r="B7" s="996" t="s">
        <v>792</v>
      </c>
      <c r="C7" s="997">
        <v>100</v>
      </c>
      <c r="D7" s="998">
        <v>67000000</v>
      </c>
      <c r="E7" s="999">
        <v>0</v>
      </c>
    </row>
    <row r="8" spans="1:5" ht="15.75">
      <c r="A8" s="990" t="s">
        <v>209</v>
      </c>
      <c r="B8" s="996" t="s">
        <v>793</v>
      </c>
      <c r="C8" s="997">
        <v>11</v>
      </c>
      <c r="D8" s="998">
        <v>330000</v>
      </c>
      <c r="E8" s="999">
        <v>0</v>
      </c>
    </row>
    <row r="9" spans="1:5" ht="31.5">
      <c r="A9" s="995" t="s">
        <v>210</v>
      </c>
      <c r="B9" s="996" t="s">
        <v>794</v>
      </c>
      <c r="C9" s="997">
        <v>13</v>
      </c>
      <c r="D9" s="998">
        <v>130000</v>
      </c>
      <c r="E9" s="999">
        <v>0</v>
      </c>
    </row>
    <row r="10" spans="1:5" ht="15.75">
      <c r="A10" s="990" t="s">
        <v>211</v>
      </c>
      <c r="B10" s="996" t="s">
        <v>499</v>
      </c>
      <c r="C10" s="1000"/>
      <c r="D10" s="998">
        <v>29000</v>
      </c>
      <c r="E10" s="999">
        <v>0</v>
      </c>
    </row>
    <row r="11" spans="1:5" ht="15.75">
      <c r="A11" s="995" t="s">
        <v>302</v>
      </c>
      <c r="B11" s="996" t="s">
        <v>500</v>
      </c>
      <c r="C11" s="1000"/>
      <c r="D11" s="998">
        <v>90504</v>
      </c>
      <c r="E11" s="999">
        <v>0</v>
      </c>
    </row>
    <row r="12" spans="1:5" ht="15.75">
      <c r="A12" s="990" t="s">
        <v>303</v>
      </c>
      <c r="B12" s="996" t="s">
        <v>301</v>
      </c>
      <c r="C12" s="1000"/>
      <c r="D12" s="998">
        <v>2000000</v>
      </c>
      <c r="E12" s="999">
        <v>0</v>
      </c>
    </row>
    <row r="13" spans="1:5" ht="15.75">
      <c r="A13" s="995" t="s">
        <v>304</v>
      </c>
      <c r="B13" s="996" t="s">
        <v>244</v>
      </c>
      <c r="C13" s="1000"/>
      <c r="D13" s="998">
        <v>550000</v>
      </c>
      <c r="E13" s="999">
        <v>0</v>
      </c>
    </row>
    <row r="14" spans="1:5" ht="16.5" thickBot="1">
      <c r="A14" s="995"/>
      <c r="B14" s="1001"/>
      <c r="C14" s="1001"/>
      <c r="D14" s="1001"/>
      <c r="E14" s="1002"/>
    </row>
    <row r="15" spans="1:5" ht="16.5" thickBot="1">
      <c r="A15" s="1043" t="s">
        <v>790</v>
      </c>
      <c r="B15" s="1044"/>
      <c r="C15" s="1003"/>
      <c r="D15" s="1004">
        <f>IF(SUM(D6:D14)=0,"",SUM(D6:D14))</f>
        <v>73129504</v>
      </c>
      <c r="E15" s="1005">
        <f>IF(SUM(E6:E14)=0,"",SUM(E6:E14))</f>
      </c>
    </row>
    <row r="16" spans="1:2" ht="15.75">
      <c r="A16" s="475"/>
      <c r="B16" s="986"/>
    </row>
    <row r="17" ht="12.75">
      <c r="B17" s="1006"/>
    </row>
  </sheetData>
  <sheetProtection/>
  <mergeCells count="3">
    <mergeCell ref="A1:E1"/>
    <mergeCell ref="A3:E3"/>
    <mergeCell ref="A15:B1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Munka36"/>
  <dimension ref="A1:M33"/>
  <sheetViews>
    <sheetView zoomScaleSheetLayoutView="100" workbookViewId="0" topLeftCell="A1">
      <selection activeCell="K11" sqref="K11"/>
    </sheetView>
  </sheetViews>
  <sheetFormatPr defaultColWidth="9.140625" defaultRowHeight="12.75"/>
  <cols>
    <col min="1" max="1" width="24.7109375" style="233" customWidth="1"/>
    <col min="2" max="13" width="9.28125" style="233" customWidth="1"/>
    <col min="14" max="16384" width="8.00390625" style="233" customWidth="1"/>
  </cols>
  <sheetData>
    <row r="1" spans="1:13" ht="30.75" customHeight="1">
      <c r="A1" s="1090"/>
      <c r="B1" s="1090"/>
      <c r="C1" s="1090"/>
      <c r="D1" s="1091" t="s">
        <v>965</v>
      </c>
      <c r="E1" s="1092"/>
      <c r="F1" s="1092"/>
      <c r="G1" s="1092"/>
      <c r="H1" s="1092"/>
      <c r="I1" s="1092"/>
      <c r="J1" s="1092"/>
      <c r="K1" s="1092"/>
      <c r="L1" s="1092"/>
      <c r="M1" s="1092"/>
    </row>
    <row r="2" spans="12:13" s="249" customFormat="1" ht="15.75" thickBot="1">
      <c r="L2" s="1089" t="s">
        <v>759</v>
      </c>
      <c r="M2" s="1089"/>
    </row>
    <row r="3" spans="1:13" s="249" customFormat="1" ht="17.25" customHeight="1" thickBot="1">
      <c r="A3" s="1105" t="s">
        <v>315</v>
      </c>
      <c r="B3" s="1095" t="s">
        <v>139</v>
      </c>
      <c r="C3" s="1095"/>
      <c r="D3" s="1095"/>
      <c r="E3" s="1095"/>
      <c r="F3" s="1095"/>
      <c r="G3" s="1095"/>
      <c r="H3" s="1095"/>
      <c r="I3" s="1095"/>
      <c r="J3" s="1100" t="s">
        <v>986</v>
      </c>
      <c r="K3" s="1100"/>
      <c r="L3" s="1100"/>
      <c r="M3" s="1100"/>
    </row>
    <row r="4" spans="1:13" s="235" customFormat="1" ht="18" customHeight="1" thickBot="1">
      <c r="A4" s="1106"/>
      <c r="B4" s="1108" t="s">
        <v>169</v>
      </c>
      <c r="C4" s="1094" t="s">
        <v>170</v>
      </c>
      <c r="D4" s="1104" t="s">
        <v>140</v>
      </c>
      <c r="E4" s="1104"/>
      <c r="F4" s="1104"/>
      <c r="G4" s="1104"/>
      <c r="H4" s="1104"/>
      <c r="I4" s="1104"/>
      <c r="J4" s="1101"/>
      <c r="K4" s="1101"/>
      <c r="L4" s="1101"/>
      <c r="M4" s="1101"/>
    </row>
    <row r="5" spans="1:13" s="235" customFormat="1" ht="18" customHeight="1" thickBot="1">
      <c r="A5" s="1106"/>
      <c r="B5" s="1108"/>
      <c r="C5" s="1094"/>
      <c r="D5" s="180" t="s">
        <v>169</v>
      </c>
      <c r="E5" s="180" t="s">
        <v>170</v>
      </c>
      <c r="F5" s="180" t="s">
        <v>169</v>
      </c>
      <c r="G5" s="180" t="s">
        <v>170</v>
      </c>
      <c r="H5" s="180" t="s">
        <v>169</v>
      </c>
      <c r="I5" s="180" t="s">
        <v>170</v>
      </c>
      <c r="J5" s="1101"/>
      <c r="K5" s="1101"/>
      <c r="L5" s="1101"/>
      <c r="M5" s="1101"/>
    </row>
    <row r="6" spans="1:13" s="236" customFormat="1" ht="42.75" customHeight="1" thickBot="1">
      <c r="A6" s="1107"/>
      <c r="B6" s="1094" t="s">
        <v>141</v>
      </c>
      <c r="C6" s="1094"/>
      <c r="D6" s="1094" t="s">
        <v>580</v>
      </c>
      <c r="E6" s="1094"/>
      <c r="F6" s="1094" t="s">
        <v>581</v>
      </c>
      <c r="G6" s="1094"/>
      <c r="H6" s="1108" t="s">
        <v>582</v>
      </c>
      <c r="I6" s="1108"/>
      <c r="J6" s="271" t="s">
        <v>580</v>
      </c>
      <c r="K6" s="180" t="s">
        <v>581</v>
      </c>
      <c r="L6" s="271" t="s">
        <v>313</v>
      </c>
      <c r="M6" s="180" t="s">
        <v>583</v>
      </c>
    </row>
    <row r="7" spans="1:13" s="236" customFormat="1" ht="13.5" customHeight="1" thickBot="1">
      <c r="A7" s="272">
        <v>1</v>
      </c>
      <c r="B7" s="271">
        <v>2</v>
      </c>
      <c r="C7" s="271">
        <v>3</v>
      </c>
      <c r="D7" s="273">
        <v>4</v>
      </c>
      <c r="E7" s="180">
        <v>5</v>
      </c>
      <c r="F7" s="180">
        <v>6</v>
      </c>
      <c r="G7" s="180">
        <v>7</v>
      </c>
      <c r="H7" s="271">
        <v>8</v>
      </c>
      <c r="I7" s="273">
        <v>9</v>
      </c>
      <c r="J7" s="273">
        <v>10</v>
      </c>
      <c r="K7" s="273">
        <v>11</v>
      </c>
      <c r="L7" s="273" t="s">
        <v>142</v>
      </c>
      <c r="M7" s="274" t="s">
        <v>143</v>
      </c>
    </row>
    <row r="8" spans="1:13" ht="12.75" customHeight="1">
      <c r="A8" s="275" t="s">
        <v>144</v>
      </c>
      <c r="B8" s="276">
        <v>6313</v>
      </c>
      <c r="C8" s="277">
        <v>6313</v>
      </c>
      <c r="D8" s="277">
        <v>103</v>
      </c>
      <c r="E8" s="278">
        <v>164</v>
      </c>
      <c r="F8" s="277">
        <v>6210</v>
      </c>
      <c r="G8" s="277">
        <v>5303</v>
      </c>
      <c r="H8" s="279"/>
      <c r="I8" s="308">
        <v>846</v>
      </c>
      <c r="J8" s="279"/>
      <c r="K8" s="308"/>
      <c r="L8" s="280">
        <f aca="true" t="shared" si="0" ref="L8:L15">J8+K8</f>
        <v>0</v>
      </c>
      <c r="M8" s="281"/>
    </row>
    <row r="9" spans="1:13" ht="12.75" customHeight="1">
      <c r="A9" s="282" t="s">
        <v>145</v>
      </c>
      <c r="B9" s="283"/>
      <c r="C9" s="284"/>
      <c r="D9" s="284"/>
      <c r="E9" s="284"/>
      <c r="F9" s="284"/>
      <c r="G9" s="284"/>
      <c r="H9" s="284"/>
      <c r="I9" s="284"/>
      <c r="J9" s="284"/>
      <c r="K9" s="284"/>
      <c r="L9" s="285">
        <f t="shared" si="0"/>
        <v>0</v>
      </c>
      <c r="M9" s="286">
        <f>IF((C9&lt;&gt;0),ROUND((L9/C9)*100,1),"")</f>
      </c>
    </row>
    <row r="10" spans="1:13" ht="12.75" customHeight="1">
      <c r="A10" s="287" t="s">
        <v>146</v>
      </c>
      <c r="B10" s="288">
        <v>119956</v>
      </c>
      <c r="C10" s="289">
        <v>119956</v>
      </c>
      <c r="D10" s="289">
        <v>1967</v>
      </c>
      <c r="E10" s="289">
        <v>3125</v>
      </c>
      <c r="F10" s="289">
        <v>117989</v>
      </c>
      <c r="G10" s="289">
        <v>100761</v>
      </c>
      <c r="H10" s="289"/>
      <c r="I10" s="289">
        <v>16070</v>
      </c>
      <c r="J10" s="289">
        <v>4607</v>
      </c>
      <c r="K10" s="289">
        <v>92720</v>
      </c>
      <c r="L10" s="285">
        <f t="shared" si="0"/>
        <v>97327</v>
      </c>
      <c r="M10" s="290"/>
    </row>
    <row r="11" spans="1:13" ht="12.75" customHeight="1">
      <c r="A11" s="287" t="s">
        <v>147</v>
      </c>
      <c r="B11" s="288"/>
      <c r="C11" s="289"/>
      <c r="D11" s="289"/>
      <c r="E11" s="289"/>
      <c r="F11" s="289"/>
      <c r="G11" s="289"/>
      <c r="H11" s="289"/>
      <c r="I11" s="289"/>
      <c r="J11" s="289"/>
      <c r="K11" s="289"/>
      <c r="L11" s="285">
        <f t="shared" si="0"/>
        <v>0</v>
      </c>
      <c r="M11" s="290">
        <f>IF((C11&lt;&gt;0),ROUND((L11/C11)*100,1),"")</f>
      </c>
    </row>
    <row r="12" spans="1:13" ht="12.75" customHeight="1">
      <c r="A12" s="287" t="s">
        <v>148</v>
      </c>
      <c r="B12" s="288"/>
      <c r="C12" s="289"/>
      <c r="D12" s="289"/>
      <c r="E12" s="289"/>
      <c r="F12" s="289"/>
      <c r="G12" s="289"/>
      <c r="H12" s="289"/>
      <c r="I12" s="289"/>
      <c r="J12" s="289"/>
      <c r="K12" s="289"/>
      <c r="L12" s="285">
        <f t="shared" si="0"/>
        <v>0</v>
      </c>
      <c r="M12" s="290">
        <f>IF((C12&lt;&gt;0),ROUND((L12/C12)*100,1),"")</f>
      </c>
    </row>
    <row r="13" spans="1:13" ht="12.75" customHeight="1">
      <c r="A13" s="287" t="s">
        <v>149</v>
      </c>
      <c r="B13" s="288"/>
      <c r="C13" s="289"/>
      <c r="D13" s="289"/>
      <c r="E13" s="289"/>
      <c r="F13" s="289"/>
      <c r="G13" s="289"/>
      <c r="H13" s="291"/>
      <c r="I13" s="291"/>
      <c r="J13" s="291"/>
      <c r="K13" s="291"/>
      <c r="L13" s="285">
        <f t="shared" si="0"/>
        <v>0</v>
      </c>
      <c r="M13" s="292">
        <f>IF((C13&lt;&gt;0),ROUND((L13/C13)*100,1),"")</f>
      </c>
    </row>
    <row r="14" spans="1:13" ht="12.75" customHeight="1" thickBot="1">
      <c r="A14" s="293"/>
      <c r="B14" s="294"/>
      <c r="C14" s="295"/>
      <c r="D14" s="295"/>
      <c r="E14" s="295"/>
      <c r="F14" s="295"/>
      <c r="G14" s="295"/>
      <c r="H14" s="295"/>
      <c r="I14" s="295"/>
      <c r="J14" s="295"/>
      <c r="K14" s="295"/>
      <c r="L14" s="296">
        <f t="shared" si="0"/>
        <v>0</v>
      </c>
      <c r="M14" s="297">
        <f>IF((C14&lt;&gt;0),ROUND((L14/C14)*100,1),"")</f>
      </c>
    </row>
    <row r="15" spans="1:13" ht="12.75" customHeight="1" thickBot="1">
      <c r="A15" s="298" t="s">
        <v>150</v>
      </c>
      <c r="B15" s="299">
        <f aca="true" t="shared" si="1" ref="B15:K15">B8+SUM(B10:B14)</f>
        <v>126269</v>
      </c>
      <c r="C15" s="299">
        <f t="shared" si="1"/>
        <v>126269</v>
      </c>
      <c r="D15" s="299">
        <f t="shared" si="1"/>
        <v>2070</v>
      </c>
      <c r="E15" s="299">
        <f t="shared" si="1"/>
        <v>3289</v>
      </c>
      <c r="F15" s="299">
        <f t="shared" si="1"/>
        <v>124199</v>
      </c>
      <c r="G15" s="299">
        <f t="shared" si="1"/>
        <v>106064</v>
      </c>
      <c r="H15" s="299">
        <f t="shared" si="1"/>
        <v>0</v>
      </c>
      <c r="I15" s="299">
        <f t="shared" si="1"/>
        <v>16916</v>
      </c>
      <c r="J15" s="299">
        <f t="shared" si="1"/>
        <v>4607</v>
      </c>
      <c r="K15" s="299">
        <f t="shared" si="1"/>
        <v>92720</v>
      </c>
      <c r="L15" s="299">
        <f t="shared" si="0"/>
        <v>97327</v>
      </c>
      <c r="M15" s="300"/>
    </row>
    <row r="16" spans="1:13" ht="9.75" customHeight="1">
      <c r="A16" s="301"/>
      <c r="B16" s="302"/>
      <c r="C16" s="303"/>
      <c r="D16" s="303"/>
      <c r="E16" s="303"/>
      <c r="F16" s="303"/>
      <c r="G16" s="303"/>
      <c r="H16" s="303"/>
      <c r="I16" s="303"/>
      <c r="J16" s="303"/>
      <c r="K16" s="303"/>
      <c r="L16" s="303"/>
      <c r="M16" s="303"/>
    </row>
    <row r="17" spans="1:13" ht="13.5" customHeight="1" thickBot="1">
      <c r="A17" s="304" t="s">
        <v>151</v>
      </c>
      <c r="B17" s="305"/>
      <c r="C17" s="306"/>
      <c r="D17" s="306"/>
      <c r="E17" s="306"/>
      <c r="F17" s="306"/>
      <c r="G17" s="306"/>
      <c r="H17" s="306"/>
      <c r="I17" s="306"/>
      <c r="J17" s="306"/>
      <c r="K17" s="306"/>
      <c r="L17" s="306"/>
      <c r="M17" s="306"/>
    </row>
    <row r="18" spans="1:13" ht="12.75" customHeight="1">
      <c r="A18" s="307" t="s">
        <v>152</v>
      </c>
      <c r="B18" s="276"/>
      <c r="C18" s="277"/>
      <c r="D18" s="277"/>
      <c r="E18" s="278"/>
      <c r="F18" s="277"/>
      <c r="G18" s="277"/>
      <c r="H18" s="308"/>
      <c r="I18" s="308"/>
      <c r="J18" s="308"/>
      <c r="K18" s="308"/>
      <c r="L18" s="309">
        <f>J18+K18</f>
        <v>0</v>
      </c>
      <c r="M18" s="310">
        <f>IF((C18&lt;&gt;0),ROUND((L18/C18)*100,1),"")</f>
      </c>
    </row>
    <row r="19" spans="1:13" ht="12.75" customHeight="1">
      <c r="A19" s="311" t="s">
        <v>153</v>
      </c>
      <c r="B19" s="283">
        <v>115190</v>
      </c>
      <c r="C19" s="289">
        <v>115190</v>
      </c>
      <c r="D19" s="289"/>
      <c r="E19" s="289"/>
      <c r="F19" s="289">
        <v>115190</v>
      </c>
      <c r="G19" s="289">
        <v>100290</v>
      </c>
      <c r="H19" s="312"/>
      <c r="I19" s="312">
        <v>14900</v>
      </c>
      <c r="J19" s="312"/>
      <c r="K19" s="312">
        <v>95023</v>
      </c>
      <c r="L19" s="313">
        <v>86842</v>
      </c>
      <c r="M19" s="314"/>
    </row>
    <row r="20" spans="1:13" ht="12.75" customHeight="1">
      <c r="A20" s="311" t="s">
        <v>154</v>
      </c>
      <c r="B20" s="288">
        <v>11079</v>
      </c>
      <c r="C20" s="289">
        <v>11079</v>
      </c>
      <c r="D20" s="289">
        <v>2070</v>
      </c>
      <c r="E20" s="289">
        <v>3289</v>
      </c>
      <c r="F20" s="289">
        <v>9009</v>
      </c>
      <c r="G20" s="289">
        <v>5774</v>
      </c>
      <c r="H20" s="312"/>
      <c r="I20" s="312">
        <v>2016</v>
      </c>
      <c r="J20" s="312">
        <v>3366</v>
      </c>
      <c r="K20" s="312"/>
      <c r="L20" s="313">
        <f aca="true" t="shared" si="2" ref="L20:L25">J20+K20</f>
        <v>3366</v>
      </c>
      <c r="M20" s="314"/>
    </row>
    <row r="21" spans="1:13" ht="12.75" customHeight="1">
      <c r="A21" s="311" t="s">
        <v>155</v>
      </c>
      <c r="B21" s="288"/>
      <c r="C21" s="289"/>
      <c r="D21" s="289"/>
      <c r="E21" s="289"/>
      <c r="F21" s="289"/>
      <c r="G21" s="289"/>
      <c r="H21" s="312"/>
      <c r="I21" s="312"/>
      <c r="J21" s="312"/>
      <c r="K21" s="312"/>
      <c r="L21" s="313">
        <f t="shared" si="2"/>
        <v>0</v>
      </c>
      <c r="M21" s="314">
        <f>IF((C21&lt;&gt;0),ROUND((L21/C21)*100,1),"")</f>
      </c>
    </row>
    <row r="22" spans="1:13" ht="12.75" customHeight="1">
      <c r="A22" s="315"/>
      <c r="B22" s="288"/>
      <c r="C22" s="289"/>
      <c r="D22" s="289"/>
      <c r="E22" s="289"/>
      <c r="F22" s="289"/>
      <c r="G22" s="289"/>
      <c r="H22" s="312"/>
      <c r="I22" s="312"/>
      <c r="J22" s="312"/>
      <c r="K22" s="312"/>
      <c r="L22" s="313">
        <f t="shared" si="2"/>
        <v>0</v>
      </c>
      <c r="M22" s="314">
        <f>IF((C22&lt;&gt;0),ROUND((L22/C22)*100,1),"")</f>
      </c>
    </row>
    <row r="23" spans="1:13" ht="12.75" customHeight="1">
      <c r="A23" s="315"/>
      <c r="B23" s="288"/>
      <c r="C23" s="289"/>
      <c r="D23" s="289"/>
      <c r="E23" s="289"/>
      <c r="F23" s="289"/>
      <c r="G23" s="289"/>
      <c r="H23" s="312"/>
      <c r="I23" s="312"/>
      <c r="J23" s="312"/>
      <c r="K23" s="312"/>
      <c r="L23" s="313">
        <f t="shared" si="2"/>
        <v>0</v>
      </c>
      <c r="M23" s="316">
        <f>IF((C23&lt;&gt;0),ROUND((L23/C23)*100,1),"")</f>
      </c>
    </row>
    <row r="24" spans="1:13" ht="12.75" customHeight="1" thickBot="1">
      <c r="A24" s="317"/>
      <c r="B24" s="294"/>
      <c r="C24" s="295"/>
      <c r="D24" s="295"/>
      <c r="E24" s="295"/>
      <c r="F24" s="295"/>
      <c r="G24" s="295"/>
      <c r="H24" s="318"/>
      <c r="I24" s="318"/>
      <c r="J24" s="318"/>
      <c r="K24" s="318"/>
      <c r="L24" s="319">
        <f t="shared" si="2"/>
        <v>0</v>
      </c>
      <c r="M24" s="320">
        <f>IF((C24&lt;&gt;0),ROUND((L24/C24)*100,1),"")</f>
      </c>
    </row>
    <row r="25" spans="1:13" ht="13.5" customHeight="1" thickBot="1">
      <c r="A25" s="321" t="s">
        <v>156</v>
      </c>
      <c r="B25" s="299">
        <f aca="true" t="shared" si="3" ref="B25:K25">SUM(B18:B24)</f>
        <v>126269</v>
      </c>
      <c r="C25" s="299">
        <f t="shared" si="3"/>
        <v>126269</v>
      </c>
      <c r="D25" s="299">
        <f t="shared" si="3"/>
        <v>2070</v>
      </c>
      <c r="E25" s="299">
        <f t="shared" si="3"/>
        <v>3289</v>
      </c>
      <c r="F25" s="299">
        <f t="shared" si="3"/>
        <v>124199</v>
      </c>
      <c r="G25" s="299">
        <f t="shared" si="3"/>
        <v>106064</v>
      </c>
      <c r="H25" s="299">
        <f t="shared" si="3"/>
        <v>0</v>
      </c>
      <c r="I25" s="299">
        <f t="shared" si="3"/>
        <v>16916</v>
      </c>
      <c r="J25" s="299">
        <f t="shared" si="3"/>
        <v>3366</v>
      </c>
      <c r="K25" s="299">
        <f t="shared" si="3"/>
        <v>95023</v>
      </c>
      <c r="L25" s="299">
        <f t="shared" si="2"/>
        <v>98389</v>
      </c>
      <c r="M25" s="322"/>
    </row>
    <row r="26" spans="1:13" ht="10.5" customHeight="1">
      <c r="A26" s="1093" t="s">
        <v>966</v>
      </c>
      <c r="B26" s="1093"/>
      <c r="C26" s="1093"/>
      <c r="D26" s="1093"/>
      <c r="E26" s="1093"/>
      <c r="F26" s="1093"/>
      <c r="G26" s="1093"/>
      <c r="H26" s="1093"/>
      <c r="I26" s="1093"/>
      <c r="J26" s="1093"/>
      <c r="K26" s="1093"/>
      <c r="L26" s="1093"/>
      <c r="M26" s="1093"/>
    </row>
    <row r="27" spans="1:13" ht="6" customHeight="1">
      <c r="A27" s="323"/>
      <c r="B27" s="323"/>
      <c r="C27" s="323"/>
      <c r="D27" s="323"/>
      <c r="E27" s="323"/>
      <c r="F27" s="323"/>
      <c r="G27" s="323"/>
      <c r="H27" s="323"/>
      <c r="I27" s="323"/>
      <c r="J27" s="323"/>
      <c r="K27" s="323"/>
      <c r="L27" s="323"/>
      <c r="M27" s="323"/>
    </row>
    <row r="28" spans="1:13" ht="15" customHeight="1">
      <c r="A28" s="1109" t="s">
        <v>584</v>
      </c>
      <c r="B28" s="1109"/>
      <c r="C28" s="1109"/>
      <c r="D28" s="1109"/>
      <c r="E28" s="1109"/>
      <c r="F28" s="1109"/>
      <c r="G28" s="1109"/>
      <c r="H28" s="1109"/>
      <c r="I28" s="1109"/>
      <c r="J28" s="1109"/>
      <c r="K28" s="1109"/>
      <c r="L28" s="1109"/>
      <c r="M28" s="1109"/>
    </row>
    <row r="29" spans="12:13" ht="12" customHeight="1" thickBot="1">
      <c r="L29" s="1089" t="s">
        <v>759</v>
      </c>
      <c r="M29" s="1089"/>
    </row>
    <row r="30" spans="1:13" ht="13.5" thickBot="1">
      <c r="A30" s="1102" t="s">
        <v>158</v>
      </c>
      <c r="B30" s="1103"/>
      <c r="C30" s="1103"/>
      <c r="D30" s="1103"/>
      <c r="E30" s="1103"/>
      <c r="F30" s="1103"/>
      <c r="G30" s="1103"/>
      <c r="H30" s="1103"/>
      <c r="I30" s="1103"/>
      <c r="J30" s="1103"/>
      <c r="K30" s="324" t="s">
        <v>169</v>
      </c>
      <c r="L30" s="324" t="s">
        <v>170</v>
      </c>
      <c r="M30" s="324" t="s">
        <v>168</v>
      </c>
    </row>
    <row r="31" spans="1:13" ht="12.75">
      <c r="A31" s="1096"/>
      <c r="B31" s="1097"/>
      <c r="C31" s="1097"/>
      <c r="D31" s="1097"/>
      <c r="E31" s="1097"/>
      <c r="F31" s="1097"/>
      <c r="G31" s="1097"/>
      <c r="H31" s="1097"/>
      <c r="I31" s="1097"/>
      <c r="J31" s="1097"/>
      <c r="K31" s="325"/>
      <c r="L31" s="326"/>
      <c r="M31" s="326"/>
    </row>
    <row r="32" spans="1:13" ht="13.5" thickBot="1">
      <c r="A32" s="1098"/>
      <c r="B32" s="1099"/>
      <c r="C32" s="1099"/>
      <c r="D32" s="1099"/>
      <c r="E32" s="1099"/>
      <c r="F32" s="1099"/>
      <c r="G32" s="1099"/>
      <c r="H32" s="1099"/>
      <c r="I32" s="1099"/>
      <c r="J32" s="1099"/>
      <c r="K32" s="327"/>
      <c r="L32" s="318"/>
      <c r="M32" s="318"/>
    </row>
    <row r="33" spans="1:13" ht="13.5" thickBot="1">
      <c r="A33" s="1041" t="s">
        <v>177</v>
      </c>
      <c r="B33" s="1042"/>
      <c r="C33" s="1042"/>
      <c r="D33" s="1042"/>
      <c r="E33" s="1042"/>
      <c r="F33" s="1042"/>
      <c r="G33" s="1042"/>
      <c r="H33" s="1042"/>
      <c r="I33" s="1042"/>
      <c r="J33" s="1042"/>
      <c r="K33" s="328">
        <f>SUM(K31:K32)</f>
        <v>0</v>
      </c>
      <c r="L33" s="328">
        <f>SUM(L31:L32)</f>
        <v>0</v>
      </c>
      <c r="M33" s="328">
        <f>SUM(M31:M32)</f>
        <v>0</v>
      </c>
    </row>
  </sheetData>
  <sheetProtection/>
  <mergeCells count="20">
    <mergeCell ref="A31:J31"/>
    <mergeCell ref="A32:J32"/>
    <mergeCell ref="J3:M5"/>
    <mergeCell ref="A30:J30"/>
    <mergeCell ref="D4:I4"/>
    <mergeCell ref="A3:A6"/>
    <mergeCell ref="H6:I6"/>
    <mergeCell ref="B4:B5"/>
    <mergeCell ref="C4:C5"/>
    <mergeCell ref="A28:M28"/>
    <mergeCell ref="A33:J33"/>
    <mergeCell ref="L29:M29"/>
    <mergeCell ref="L2:M2"/>
    <mergeCell ref="A1:C1"/>
    <mergeCell ref="D1:M1"/>
    <mergeCell ref="A26:M26"/>
    <mergeCell ref="B6:C6"/>
    <mergeCell ref="B3:I3"/>
    <mergeCell ref="D6:E6"/>
    <mergeCell ref="F6:G6"/>
  </mergeCells>
  <printOptions horizontalCentered="1"/>
  <pageMargins left="0.7874015748031497" right="0.7874015748031497" top="1.1811023622047245" bottom="0.984251968503937" header="0.7874015748031497" footer="0.7874015748031497"/>
  <pageSetup fitToHeight="2" fitToWidth="2" horizontalDpi="600" verticalDpi="600" orientation="landscape" paperSize="9" scale="90" r:id="rId1"/>
  <headerFooter alignWithMargins="0">
    <oddHeader>&amp;C&amp;"Times New Roman CE,Félkövér"&amp;12
Európai uniós támogatással megvalósuló projektek pénzügyi teljesítése&amp;R&amp;"Times New Roman CE,Félkövér dőlt"&amp;11 11/1. melléklet a 11/2014. (V. 6.)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Munka37"/>
  <dimension ref="A1:M33"/>
  <sheetViews>
    <sheetView zoomScaleSheetLayoutView="100" workbookViewId="0" topLeftCell="A1">
      <selection activeCell="C21" sqref="C21"/>
    </sheetView>
  </sheetViews>
  <sheetFormatPr defaultColWidth="9.140625" defaultRowHeight="12.75"/>
  <cols>
    <col min="1" max="1" width="24.7109375" style="233" customWidth="1"/>
    <col min="2" max="13" width="9.28125" style="233" customWidth="1"/>
    <col min="14" max="16384" width="8.00390625" style="233" customWidth="1"/>
  </cols>
  <sheetData>
    <row r="1" spans="1:13" ht="15.75" customHeight="1">
      <c r="A1" s="1090"/>
      <c r="B1" s="1090"/>
      <c r="C1" s="1090"/>
      <c r="D1" s="1091" t="s">
        <v>967</v>
      </c>
      <c r="E1" s="1092"/>
      <c r="F1" s="1092"/>
      <c r="G1" s="1092"/>
      <c r="H1" s="1092"/>
      <c r="I1" s="1092"/>
      <c r="J1" s="1092"/>
      <c r="K1" s="1092"/>
      <c r="L1" s="1092"/>
      <c r="M1" s="1092"/>
    </row>
    <row r="2" spans="12:13" s="249" customFormat="1" ht="15.75" thickBot="1">
      <c r="L2" s="1089" t="s">
        <v>759</v>
      </c>
      <c r="M2" s="1089"/>
    </row>
    <row r="3" spans="1:13" s="249" customFormat="1" ht="17.25" customHeight="1" thickBot="1">
      <c r="A3" s="1105" t="s">
        <v>315</v>
      </c>
      <c r="B3" s="1095" t="s">
        <v>139</v>
      </c>
      <c r="C3" s="1095"/>
      <c r="D3" s="1095"/>
      <c r="E3" s="1095"/>
      <c r="F3" s="1095"/>
      <c r="G3" s="1095"/>
      <c r="H3" s="1095"/>
      <c r="I3" s="1095"/>
      <c r="J3" s="1100" t="s">
        <v>168</v>
      </c>
      <c r="K3" s="1100"/>
      <c r="L3" s="1100"/>
      <c r="M3" s="1100"/>
    </row>
    <row r="4" spans="1:13" s="235" customFormat="1" ht="18" customHeight="1" thickBot="1">
      <c r="A4" s="1106"/>
      <c r="B4" s="1108" t="s">
        <v>169</v>
      </c>
      <c r="C4" s="1094" t="s">
        <v>170</v>
      </c>
      <c r="D4" s="1104" t="s">
        <v>140</v>
      </c>
      <c r="E4" s="1104"/>
      <c r="F4" s="1104"/>
      <c r="G4" s="1104"/>
      <c r="H4" s="1104"/>
      <c r="I4" s="1104"/>
      <c r="J4" s="1101"/>
      <c r="K4" s="1101"/>
      <c r="L4" s="1101"/>
      <c r="M4" s="1101"/>
    </row>
    <row r="5" spans="1:13" s="235" customFormat="1" ht="18" customHeight="1" thickBot="1">
      <c r="A5" s="1106"/>
      <c r="B5" s="1108"/>
      <c r="C5" s="1094"/>
      <c r="D5" s="180" t="s">
        <v>169</v>
      </c>
      <c r="E5" s="180" t="s">
        <v>170</v>
      </c>
      <c r="F5" s="180" t="s">
        <v>169</v>
      </c>
      <c r="G5" s="180" t="s">
        <v>170</v>
      </c>
      <c r="H5" s="180" t="s">
        <v>169</v>
      </c>
      <c r="I5" s="180" t="s">
        <v>170</v>
      </c>
      <c r="J5" s="1101"/>
      <c r="K5" s="1101"/>
      <c r="L5" s="1101"/>
      <c r="M5" s="1101"/>
    </row>
    <row r="6" spans="1:13" s="236" customFormat="1" ht="42.75" customHeight="1" thickBot="1">
      <c r="A6" s="1107"/>
      <c r="B6" s="1094" t="s">
        <v>141</v>
      </c>
      <c r="C6" s="1094"/>
      <c r="D6" s="1094" t="s">
        <v>580</v>
      </c>
      <c r="E6" s="1094"/>
      <c r="F6" s="1094" t="s">
        <v>581</v>
      </c>
      <c r="G6" s="1094"/>
      <c r="H6" s="1108" t="s">
        <v>582</v>
      </c>
      <c r="I6" s="1108"/>
      <c r="J6" s="271" t="s">
        <v>580</v>
      </c>
      <c r="K6" s="180" t="s">
        <v>581</v>
      </c>
      <c r="L6" s="271" t="s">
        <v>313</v>
      </c>
      <c r="M6" s="180" t="s">
        <v>583</v>
      </c>
    </row>
    <row r="7" spans="1:13" s="236" customFormat="1" ht="13.5" customHeight="1" thickBot="1">
      <c r="A7" s="272">
        <v>1</v>
      </c>
      <c r="B7" s="271">
        <v>2</v>
      </c>
      <c r="C7" s="271">
        <v>3</v>
      </c>
      <c r="D7" s="273">
        <v>4</v>
      </c>
      <c r="E7" s="180">
        <v>5</v>
      </c>
      <c r="F7" s="180">
        <v>6</v>
      </c>
      <c r="G7" s="180">
        <v>7</v>
      </c>
      <c r="H7" s="271">
        <v>8</v>
      </c>
      <c r="I7" s="273">
        <v>9</v>
      </c>
      <c r="J7" s="273">
        <v>10</v>
      </c>
      <c r="K7" s="273">
        <v>11</v>
      </c>
      <c r="L7" s="273" t="s">
        <v>142</v>
      </c>
      <c r="M7" s="274" t="s">
        <v>143</v>
      </c>
    </row>
    <row r="8" spans="1:13" ht="12.75" customHeight="1">
      <c r="A8" s="275" t="s">
        <v>144</v>
      </c>
      <c r="B8" s="276"/>
      <c r="C8" s="277"/>
      <c r="D8" s="277"/>
      <c r="E8" s="278"/>
      <c r="F8" s="277"/>
      <c r="G8" s="277"/>
      <c r="H8" s="279"/>
      <c r="I8" s="279"/>
      <c r="J8" s="279"/>
      <c r="K8" s="279"/>
      <c r="L8" s="280"/>
      <c r="M8" s="281"/>
    </row>
    <row r="9" spans="1:13" ht="12.75" customHeight="1">
      <c r="A9" s="282" t="s">
        <v>145</v>
      </c>
      <c r="B9" s="283"/>
      <c r="C9" s="284"/>
      <c r="D9" s="284"/>
      <c r="E9" s="284"/>
      <c r="F9" s="284"/>
      <c r="G9" s="284"/>
      <c r="H9" s="284"/>
      <c r="I9" s="284"/>
      <c r="J9" s="284"/>
      <c r="K9" s="284"/>
      <c r="L9" s="285"/>
      <c r="M9" s="286">
        <f>IF((C9&lt;&gt;0),ROUND((L9/C9)*100,1),"")</f>
      </c>
    </row>
    <row r="10" spans="1:13" ht="12.75" customHeight="1">
      <c r="A10" s="287" t="s">
        <v>146</v>
      </c>
      <c r="B10" s="288">
        <v>114316</v>
      </c>
      <c r="C10" s="289"/>
      <c r="D10" s="289">
        <v>4179</v>
      </c>
      <c r="E10" s="289"/>
      <c r="F10" s="289">
        <v>4730</v>
      </c>
      <c r="G10" s="289"/>
      <c r="H10" s="289">
        <v>105407</v>
      </c>
      <c r="I10" s="289"/>
      <c r="J10" s="289"/>
      <c r="K10" s="289"/>
      <c r="L10" s="285"/>
      <c r="M10" s="290"/>
    </row>
    <row r="11" spans="1:13" ht="12.75" customHeight="1">
      <c r="A11" s="287" t="s">
        <v>147</v>
      </c>
      <c r="B11" s="288"/>
      <c r="C11" s="289"/>
      <c r="D11" s="289"/>
      <c r="E11" s="289"/>
      <c r="F11" s="289"/>
      <c r="G11" s="289"/>
      <c r="H11" s="289"/>
      <c r="I11" s="289"/>
      <c r="J11" s="289"/>
      <c r="K11" s="289"/>
      <c r="L11" s="285"/>
      <c r="M11" s="290">
        <f>IF((C11&lt;&gt;0),ROUND((L11/C11)*100,1),"")</f>
      </c>
    </row>
    <row r="12" spans="1:13" ht="12.75" customHeight="1">
      <c r="A12" s="287" t="s">
        <v>148</v>
      </c>
      <c r="B12" s="288">
        <v>12702</v>
      </c>
      <c r="C12" s="289"/>
      <c r="D12" s="289">
        <v>464</v>
      </c>
      <c r="E12" s="289"/>
      <c r="F12" s="289">
        <v>526</v>
      </c>
      <c r="G12" s="289"/>
      <c r="H12" s="289">
        <v>11712</v>
      </c>
      <c r="I12" s="289"/>
      <c r="J12" s="289"/>
      <c r="K12" s="289"/>
      <c r="L12" s="285"/>
      <c r="M12" s="290">
        <f>IF((C12&lt;&gt;0),ROUND((L12/C12)*100,1),"")</f>
      </c>
    </row>
    <row r="13" spans="1:13" ht="12.75" customHeight="1">
      <c r="A13" s="287" t="s">
        <v>149</v>
      </c>
      <c r="B13" s="288"/>
      <c r="C13" s="289"/>
      <c r="D13" s="289"/>
      <c r="E13" s="289"/>
      <c r="F13" s="289"/>
      <c r="G13" s="289"/>
      <c r="H13" s="291"/>
      <c r="I13" s="291"/>
      <c r="J13" s="291"/>
      <c r="K13" s="291"/>
      <c r="L13" s="285"/>
      <c r="M13" s="292">
        <f>IF((C13&lt;&gt;0),ROUND((L13/C13)*100,1),"")</f>
      </c>
    </row>
    <row r="14" spans="1:13" ht="12.75" customHeight="1" thickBot="1">
      <c r="A14" s="293"/>
      <c r="B14" s="294"/>
      <c r="C14" s="295"/>
      <c r="D14" s="295"/>
      <c r="E14" s="295"/>
      <c r="F14" s="295"/>
      <c r="G14" s="295"/>
      <c r="H14" s="295"/>
      <c r="I14" s="295"/>
      <c r="J14" s="295"/>
      <c r="K14" s="295"/>
      <c r="L14" s="296">
        <f>J14+K14</f>
        <v>0</v>
      </c>
      <c r="M14" s="297">
        <f>IF((C14&lt;&gt;0),ROUND((L14/C14)*100,1),"")</f>
      </c>
    </row>
    <row r="15" spans="1:13" ht="12.75" customHeight="1" thickBot="1">
      <c r="A15" s="298" t="s">
        <v>150</v>
      </c>
      <c r="B15" s="299">
        <f aca="true" t="shared" si="0" ref="B15:K15">B8+SUM(B10:B14)</f>
        <v>127018</v>
      </c>
      <c r="C15" s="299">
        <f t="shared" si="0"/>
        <v>0</v>
      </c>
      <c r="D15" s="299">
        <f t="shared" si="0"/>
        <v>4643</v>
      </c>
      <c r="E15" s="299">
        <f t="shared" si="0"/>
        <v>0</v>
      </c>
      <c r="F15" s="299">
        <f t="shared" si="0"/>
        <v>5256</v>
      </c>
      <c r="G15" s="299">
        <f t="shared" si="0"/>
        <v>0</v>
      </c>
      <c r="H15" s="299">
        <f t="shared" si="0"/>
        <v>117119</v>
      </c>
      <c r="I15" s="299">
        <f t="shared" si="0"/>
        <v>0</v>
      </c>
      <c r="J15" s="299">
        <f t="shared" si="0"/>
        <v>0</v>
      </c>
      <c r="K15" s="299">
        <f t="shared" si="0"/>
        <v>0</v>
      </c>
      <c r="L15" s="299">
        <f>J15+K15</f>
        <v>0</v>
      </c>
      <c r="M15" s="300"/>
    </row>
    <row r="16" spans="1:13" ht="9.75" customHeight="1">
      <c r="A16" s="301"/>
      <c r="B16" s="302"/>
      <c r="C16" s="303"/>
      <c r="D16" s="303"/>
      <c r="E16" s="303"/>
      <c r="F16" s="303"/>
      <c r="G16" s="303"/>
      <c r="H16" s="303"/>
      <c r="I16" s="303"/>
      <c r="J16" s="303"/>
      <c r="K16" s="303"/>
      <c r="L16" s="303"/>
      <c r="M16" s="303"/>
    </row>
    <row r="17" spans="1:13" ht="13.5" customHeight="1" thickBot="1">
      <c r="A17" s="304" t="s">
        <v>151</v>
      </c>
      <c r="B17" s="305"/>
      <c r="C17" s="306"/>
      <c r="D17" s="306"/>
      <c r="E17" s="306"/>
      <c r="F17" s="306"/>
      <c r="G17" s="306"/>
      <c r="H17" s="306"/>
      <c r="I17" s="306"/>
      <c r="J17" s="306"/>
      <c r="K17" s="306"/>
      <c r="L17" s="306"/>
      <c r="M17" s="306"/>
    </row>
    <row r="18" spans="1:13" ht="12.75" customHeight="1">
      <c r="A18" s="307" t="s">
        <v>152</v>
      </c>
      <c r="B18" s="276"/>
      <c r="C18" s="277"/>
      <c r="D18" s="277"/>
      <c r="E18" s="278"/>
      <c r="F18" s="277"/>
      <c r="G18" s="277"/>
      <c r="H18" s="308"/>
      <c r="I18" s="308"/>
      <c r="J18" s="308"/>
      <c r="K18" s="308"/>
      <c r="L18" s="309">
        <f>J18+K18</f>
        <v>0</v>
      </c>
      <c r="M18" s="310">
        <f>IF((C18&lt;&gt;0),ROUND((L18/C18)*100,1),"")</f>
      </c>
    </row>
    <row r="19" spans="1:13" ht="12.75" customHeight="1">
      <c r="A19" s="311" t="s">
        <v>153</v>
      </c>
      <c r="B19" s="283">
        <v>111221</v>
      </c>
      <c r="C19" s="289"/>
      <c r="D19" s="289"/>
      <c r="E19" s="289"/>
      <c r="F19" s="289"/>
      <c r="G19" s="289"/>
      <c r="H19" s="312">
        <v>111221</v>
      </c>
      <c r="I19" s="312"/>
      <c r="J19" s="312"/>
      <c r="K19" s="312"/>
      <c r="L19" s="313"/>
      <c r="M19" s="314"/>
    </row>
    <row r="20" spans="1:13" ht="12.75" customHeight="1">
      <c r="A20" s="311" t="s">
        <v>154</v>
      </c>
      <c r="B20" s="288">
        <v>15797</v>
      </c>
      <c r="C20" s="289"/>
      <c r="D20" s="289">
        <v>4643</v>
      </c>
      <c r="E20" s="289"/>
      <c r="F20" s="289">
        <v>5256</v>
      </c>
      <c r="G20" s="289"/>
      <c r="H20" s="312">
        <v>5898</v>
      </c>
      <c r="I20" s="312"/>
      <c r="J20" s="312"/>
      <c r="K20" s="312"/>
      <c r="L20" s="313">
        <f aca="true" t="shared" si="1" ref="L20:L25">J20+K20</f>
        <v>0</v>
      </c>
      <c r="M20" s="314"/>
    </row>
    <row r="21" spans="1:13" ht="12.75" customHeight="1">
      <c r="A21" s="311" t="s">
        <v>155</v>
      </c>
      <c r="B21" s="288"/>
      <c r="C21" s="289"/>
      <c r="D21" s="289"/>
      <c r="E21" s="289"/>
      <c r="F21" s="289"/>
      <c r="G21" s="289"/>
      <c r="H21" s="312"/>
      <c r="I21" s="312"/>
      <c r="J21" s="312"/>
      <c r="K21" s="312"/>
      <c r="L21" s="313">
        <f t="shared" si="1"/>
        <v>0</v>
      </c>
      <c r="M21" s="314">
        <f>IF((C21&lt;&gt;0),ROUND((L21/C21)*100,1),"")</f>
      </c>
    </row>
    <row r="22" spans="1:13" ht="12.75" customHeight="1">
      <c r="A22" s="315"/>
      <c r="B22" s="288"/>
      <c r="C22" s="289"/>
      <c r="D22" s="289"/>
      <c r="E22" s="289"/>
      <c r="F22" s="289"/>
      <c r="G22" s="289"/>
      <c r="H22" s="312"/>
      <c r="I22" s="312"/>
      <c r="J22" s="312"/>
      <c r="K22" s="312"/>
      <c r="L22" s="313">
        <f t="shared" si="1"/>
        <v>0</v>
      </c>
      <c r="M22" s="314">
        <f>IF((C22&lt;&gt;0),ROUND((L22/C22)*100,1),"")</f>
      </c>
    </row>
    <row r="23" spans="1:13" ht="12.75" customHeight="1">
      <c r="A23" s="315"/>
      <c r="B23" s="288"/>
      <c r="C23" s="289"/>
      <c r="D23" s="289"/>
      <c r="E23" s="289"/>
      <c r="F23" s="289"/>
      <c r="G23" s="289"/>
      <c r="H23" s="312"/>
      <c r="I23" s="312"/>
      <c r="J23" s="312"/>
      <c r="K23" s="312"/>
      <c r="L23" s="313">
        <f t="shared" si="1"/>
        <v>0</v>
      </c>
      <c r="M23" s="316">
        <f>IF((C23&lt;&gt;0),ROUND((L23/C23)*100,1),"")</f>
      </c>
    </row>
    <row r="24" spans="1:13" ht="12.75" customHeight="1" thickBot="1">
      <c r="A24" s="317"/>
      <c r="B24" s="294"/>
      <c r="C24" s="295"/>
      <c r="D24" s="295"/>
      <c r="E24" s="295"/>
      <c r="F24" s="295"/>
      <c r="G24" s="295"/>
      <c r="H24" s="318"/>
      <c r="I24" s="318"/>
      <c r="J24" s="318"/>
      <c r="K24" s="318"/>
      <c r="L24" s="319">
        <f t="shared" si="1"/>
        <v>0</v>
      </c>
      <c r="M24" s="320">
        <f>IF((C24&lt;&gt;0),ROUND((L24/C24)*100,1),"")</f>
      </c>
    </row>
    <row r="25" spans="1:13" ht="13.5" customHeight="1" thickBot="1">
      <c r="A25" s="321" t="s">
        <v>156</v>
      </c>
      <c r="B25" s="299">
        <f aca="true" t="shared" si="2" ref="B25:K25">SUM(B18:B24)</f>
        <v>127018</v>
      </c>
      <c r="C25" s="299">
        <f t="shared" si="2"/>
        <v>0</v>
      </c>
      <c r="D25" s="299">
        <f t="shared" si="2"/>
        <v>4643</v>
      </c>
      <c r="E25" s="299">
        <f t="shared" si="2"/>
        <v>0</v>
      </c>
      <c r="F25" s="299">
        <f t="shared" si="2"/>
        <v>5256</v>
      </c>
      <c r="G25" s="299">
        <f t="shared" si="2"/>
        <v>0</v>
      </c>
      <c r="H25" s="299">
        <f t="shared" si="2"/>
        <v>117119</v>
      </c>
      <c r="I25" s="299">
        <f t="shared" si="2"/>
        <v>0</v>
      </c>
      <c r="J25" s="299">
        <f t="shared" si="2"/>
        <v>0</v>
      </c>
      <c r="K25" s="299">
        <f t="shared" si="2"/>
        <v>0</v>
      </c>
      <c r="L25" s="299">
        <f t="shared" si="1"/>
        <v>0</v>
      </c>
      <c r="M25" s="322"/>
    </row>
    <row r="26" spans="1:13" ht="10.5" customHeight="1">
      <c r="A26" s="1093" t="s">
        <v>966</v>
      </c>
      <c r="B26" s="1093"/>
      <c r="C26" s="1093"/>
      <c r="D26" s="1093"/>
      <c r="E26" s="1093"/>
      <c r="F26" s="1093"/>
      <c r="G26" s="1093"/>
      <c r="H26" s="1093"/>
      <c r="I26" s="1093"/>
      <c r="J26" s="1093"/>
      <c r="K26" s="1093"/>
      <c r="L26" s="1093"/>
      <c r="M26" s="1093"/>
    </row>
    <row r="27" spans="1:13" ht="6" customHeight="1">
      <c r="A27" s="323"/>
      <c r="B27" s="323"/>
      <c r="C27" s="323"/>
      <c r="D27" s="323"/>
      <c r="E27" s="323"/>
      <c r="F27" s="323"/>
      <c r="G27" s="323"/>
      <c r="H27" s="323"/>
      <c r="I27" s="323"/>
      <c r="J27" s="323"/>
      <c r="K27" s="323"/>
      <c r="L27" s="323"/>
      <c r="M27" s="323"/>
    </row>
    <row r="28" spans="1:13" ht="15" customHeight="1">
      <c r="A28" s="1109" t="s">
        <v>584</v>
      </c>
      <c r="B28" s="1109"/>
      <c r="C28" s="1109"/>
      <c r="D28" s="1109"/>
      <c r="E28" s="1109"/>
      <c r="F28" s="1109"/>
      <c r="G28" s="1109"/>
      <c r="H28" s="1109"/>
      <c r="I28" s="1109"/>
      <c r="J28" s="1109"/>
      <c r="K28" s="1109"/>
      <c r="L28" s="1109"/>
      <c r="M28" s="1109"/>
    </row>
    <row r="29" spans="12:13" ht="12" customHeight="1" thickBot="1">
      <c r="L29" s="1089" t="s">
        <v>759</v>
      </c>
      <c r="M29" s="1089"/>
    </row>
    <row r="30" spans="1:13" ht="13.5" thickBot="1">
      <c r="A30" s="1102" t="s">
        <v>158</v>
      </c>
      <c r="B30" s="1103"/>
      <c r="C30" s="1103"/>
      <c r="D30" s="1103"/>
      <c r="E30" s="1103"/>
      <c r="F30" s="1103"/>
      <c r="G30" s="1103"/>
      <c r="H30" s="1103"/>
      <c r="I30" s="1103"/>
      <c r="J30" s="1103"/>
      <c r="K30" s="324" t="s">
        <v>169</v>
      </c>
      <c r="L30" s="324" t="s">
        <v>170</v>
      </c>
      <c r="M30" s="324" t="s">
        <v>168</v>
      </c>
    </row>
    <row r="31" spans="1:13" ht="12.75">
      <c r="A31" s="1096"/>
      <c r="B31" s="1097"/>
      <c r="C31" s="1097"/>
      <c r="D31" s="1097"/>
      <c r="E31" s="1097"/>
      <c r="F31" s="1097"/>
      <c r="G31" s="1097"/>
      <c r="H31" s="1097"/>
      <c r="I31" s="1097"/>
      <c r="J31" s="1097"/>
      <c r="K31" s="325"/>
      <c r="L31" s="326"/>
      <c r="M31" s="326"/>
    </row>
    <row r="32" spans="1:13" ht="13.5" thickBot="1">
      <c r="A32" s="1098"/>
      <c r="B32" s="1099"/>
      <c r="C32" s="1099"/>
      <c r="D32" s="1099"/>
      <c r="E32" s="1099"/>
      <c r="F32" s="1099"/>
      <c r="G32" s="1099"/>
      <c r="H32" s="1099"/>
      <c r="I32" s="1099"/>
      <c r="J32" s="1099"/>
      <c r="K32" s="327"/>
      <c r="L32" s="318"/>
      <c r="M32" s="318"/>
    </row>
    <row r="33" spans="1:13" ht="13.5" thickBot="1">
      <c r="A33" s="1041" t="s">
        <v>177</v>
      </c>
      <c r="B33" s="1042"/>
      <c r="C33" s="1042"/>
      <c r="D33" s="1042"/>
      <c r="E33" s="1042"/>
      <c r="F33" s="1042"/>
      <c r="G33" s="1042"/>
      <c r="H33" s="1042"/>
      <c r="I33" s="1042"/>
      <c r="J33" s="1042"/>
      <c r="K33" s="328">
        <f>SUM(K31:K32)</f>
        <v>0</v>
      </c>
      <c r="L33" s="328">
        <f>SUM(L31:L32)</f>
        <v>0</v>
      </c>
      <c r="M33" s="328">
        <f>SUM(M31:M32)</f>
        <v>0</v>
      </c>
    </row>
  </sheetData>
  <sheetProtection/>
  <mergeCells count="20">
    <mergeCell ref="A33:J33"/>
    <mergeCell ref="L29:M29"/>
    <mergeCell ref="L2:M2"/>
    <mergeCell ref="A1:C1"/>
    <mergeCell ref="D1:M1"/>
    <mergeCell ref="A26:M26"/>
    <mergeCell ref="B6:C6"/>
    <mergeCell ref="B3:I3"/>
    <mergeCell ref="D6:E6"/>
    <mergeCell ref="F6:G6"/>
    <mergeCell ref="A31:J31"/>
    <mergeCell ref="A32:J32"/>
    <mergeCell ref="J3:M5"/>
    <mergeCell ref="A30:J30"/>
    <mergeCell ref="D4:I4"/>
    <mergeCell ref="A3:A6"/>
    <mergeCell ref="H6:I6"/>
    <mergeCell ref="B4:B5"/>
    <mergeCell ref="C4:C5"/>
    <mergeCell ref="A28:M28"/>
  </mergeCells>
  <printOptions horizontalCentered="1"/>
  <pageMargins left="0.7874015748031497" right="0.7874015748031497" top="1.1811023622047245" bottom="0.984251968503937" header="0.7874015748031497" footer="0.7874015748031497"/>
  <pageSetup fitToHeight="2" fitToWidth="2" horizontalDpi="600" verticalDpi="600" orientation="landscape" paperSize="9" scale="90" r:id="rId1"/>
  <headerFooter alignWithMargins="0">
    <oddHeader>&amp;C&amp;"Times New Roman CE,Félkövér"&amp;12
Európai uniós támogatással megvalósuló projektek pénzügyi teljesítése&amp;R&amp;"Times New Roman CE,Félkövér dőlt"&amp;11 11/2. melléklet a 11/2014. (V. 6.)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M33"/>
  <sheetViews>
    <sheetView zoomScaleSheetLayoutView="100" workbookViewId="0" topLeftCell="A1">
      <selection activeCell="K25" sqref="K25"/>
    </sheetView>
  </sheetViews>
  <sheetFormatPr defaultColWidth="8.00390625" defaultRowHeight="12.75"/>
  <cols>
    <col min="1" max="1" width="24.7109375" style="233" customWidth="1"/>
    <col min="2" max="13" width="9.28125" style="233" customWidth="1"/>
    <col min="14" max="16384" width="8.00390625" style="233" customWidth="1"/>
  </cols>
  <sheetData>
    <row r="1" spans="1:13" ht="15.75" customHeight="1">
      <c r="A1" s="1090"/>
      <c r="B1" s="1090"/>
      <c r="C1" s="1090"/>
      <c r="D1" s="1091" t="s">
        <v>579</v>
      </c>
      <c r="E1" s="1092"/>
      <c r="F1" s="1092"/>
      <c r="G1" s="1092"/>
      <c r="H1" s="1092"/>
      <c r="I1" s="1092"/>
      <c r="J1" s="1092"/>
      <c r="K1" s="1092"/>
      <c r="L1" s="1092"/>
      <c r="M1" s="1092"/>
    </row>
    <row r="2" spans="12:13" s="249" customFormat="1" ht="15.75" thickBot="1">
      <c r="L2" s="1110" t="s">
        <v>759</v>
      </c>
      <c r="M2" s="1110"/>
    </row>
    <row r="3" spans="1:13" s="249" customFormat="1" ht="17.25" customHeight="1" thickBot="1">
      <c r="A3" s="1111" t="s">
        <v>315</v>
      </c>
      <c r="B3" s="1114" t="s">
        <v>139</v>
      </c>
      <c r="C3" s="1114"/>
      <c r="D3" s="1114"/>
      <c r="E3" s="1114"/>
      <c r="F3" s="1114"/>
      <c r="G3" s="1114"/>
      <c r="H3" s="1114"/>
      <c r="I3" s="1114"/>
      <c r="J3" s="1115" t="s">
        <v>168</v>
      </c>
      <c r="K3" s="1115"/>
      <c r="L3" s="1115"/>
      <c r="M3" s="1115"/>
    </row>
    <row r="4" spans="1:13" s="235" customFormat="1" ht="18" customHeight="1" thickBot="1">
      <c r="A4" s="1112"/>
      <c r="B4" s="1117" t="s">
        <v>169</v>
      </c>
      <c r="C4" s="1118" t="s">
        <v>170</v>
      </c>
      <c r="D4" s="1119" t="s">
        <v>140</v>
      </c>
      <c r="E4" s="1119"/>
      <c r="F4" s="1119"/>
      <c r="G4" s="1119"/>
      <c r="H4" s="1119"/>
      <c r="I4" s="1119"/>
      <c r="J4" s="1116"/>
      <c r="K4" s="1116"/>
      <c r="L4" s="1116"/>
      <c r="M4" s="1116"/>
    </row>
    <row r="5" spans="1:13" s="235" customFormat="1" ht="18" customHeight="1" thickBot="1">
      <c r="A5" s="1112"/>
      <c r="B5" s="1117"/>
      <c r="C5" s="1118"/>
      <c r="D5" s="686" t="s">
        <v>169</v>
      </c>
      <c r="E5" s="686" t="s">
        <v>170</v>
      </c>
      <c r="F5" s="686" t="s">
        <v>169</v>
      </c>
      <c r="G5" s="686" t="s">
        <v>170</v>
      </c>
      <c r="H5" s="686" t="s">
        <v>169</v>
      </c>
      <c r="I5" s="686" t="s">
        <v>170</v>
      </c>
      <c r="J5" s="1116"/>
      <c r="K5" s="1116"/>
      <c r="L5" s="1116"/>
      <c r="M5" s="1116"/>
    </row>
    <row r="6" spans="1:13" s="236" customFormat="1" ht="42.75" customHeight="1" thickBot="1">
      <c r="A6" s="1113"/>
      <c r="B6" s="1118" t="s">
        <v>141</v>
      </c>
      <c r="C6" s="1118"/>
      <c r="D6" s="1118" t="s">
        <v>580</v>
      </c>
      <c r="E6" s="1118"/>
      <c r="F6" s="1118" t="s">
        <v>581</v>
      </c>
      <c r="G6" s="1118"/>
      <c r="H6" s="1117" t="s">
        <v>582</v>
      </c>
      <c r="I6" s="1117"/>
      <c r="J6" s="685" t="s">
        <v>580</v>
      </c>
      <c r="K6" s="686" t="s">
        <v>581</v>
      </c>
      <c r="L6" s="685" t="s">
        <v>313</v>
      </c>
      <c r="M6" s="686" t="s">
        <v>583</v>
      </c>
    </row>
    <row r="7" spans="1:13" s="236" customFormat="1" ht="13.5" customHeight="1" thickBot="1">
      <c r="A7" s="687">
        <v>1</v>
      </c>
      <c r="B7" s="685">
        <v>2</v>
      </c>
      <c r="C7" s="685">
        <v>3</v>
      </c>
      <c r="D7" s="688">
        <v>4</v>
      </c>
      <c r="E7" s="686">
        <v>5</v>
      </c>
      <c r="F7" s="686">
        <v>6</v>
      </c>
      <c r="G7" s="686">
        <v>7</v>
      </c>
      <c r="H7" s="685">
        <v>8</v>
      </c>
      <c r="I7" s="688">
        <v>9</v>
      </c>
      <c r="J7" s="688">
        <v>10</v>
      </c>
      <c r="K7" s="688">
        <v>11</v>
      </c>
      <c r="L7" s="688" t="s">
        <v>142</v>
      </c>
      <c r="M7" s="689" t="s">
        <v>143</v>
      </c>
    </row>
    <row r="8" spans="1:13" ht="12.75" customHeight="1">
      <c r="A8" s="690" t="s">
        <v>144</v>
      </c>
      <c r="B8" s="691">
        <f aca="true" t="shared" si="0" ref="B8:C13">SUM(D8,F8,H8)</f>
        <v>0</v>
      </c>
      <c r="C8" s="691">
        <f t="shared" si="0"/>
        <v>0</v>
      </c>
      <c r="D8" s="692"/>
      <c r="E8" s="693"/>
      <c r="F8" s="692"/>
      <c r="G8" s="692"/>
      <c r="H8" s="694"/>
      <c r="I8" s="694"/>
      <c r="J8" s="694"/>
      <c r="K8" s="694"/>
      <c r="L8" s="695">
        <f aca="true" t="shared" si="1" ref="L8:L15">J8+K8</f>
        <v>0</v>
      </c>
      <c r="M8" s="696"/>
    </row>
    <row r="9" spans="1:13" ht="12.75" customHeight="1">
      <c r="A9" s="697" t="s">
        <v>145</v>
      </c>
      <c r="B9" s="691">
        <f t="shared" si="0"/>
        <v>0</v>
      </c>
      <c r="C9" s="691">
        <f t="shared" si="0"/>
        <v>0</v>
      </c>
      <c r="D9" s="698"/>
      <c r="E9" s="698"/>
      <c r="F9" s="698"/>
      <c r="G9" s="698"/>
      <c r="H9" s="698"/>
      <c r="I9" s="698"/>
      <c r="J9" s="698"/>
      <c r="K9" s="698"/>
      <c r="L9" s="699">
        <f t="shared" si="1"/>
        <v>0</v>
      </c>
      <c r="M9" s="700">
        <f aca="true" t="shared" si="2" ref="M9:M15">IF((C9&lt;&gt;0),ROUND((L9/C9)*100,1),"")</f>
      </c>
    </row>
    <row r="10" spans="1:13" ht="12.75" customHeight="1">
      <c r="A10" s="701" t="s">
        <v>146</v>
      </c>
      <c r="B10" s="691">
        <f t="shared" si="0"/>
        <v>16618</v>
      </c>
      <c r="C10" s="691">
        <f t="shared" si="0"/>
        <v>16618</v>
      </c>
      <c r="D10" s="702"/>
      <c r="E10" s="702"/>
      <c r="F10" s="702">
        <v>12940</v>
      </c>
      <c r="G10" s="702">
        <v>12940</v>
      </c>
      <c r="H10" s="702">
        <v>3678</v>
      </c>
      <c r="I10" s="702">
        <v>3678</v>
      </c>
      <c r="J10" s="702"/>
      <c r="K10" s="702">
        <v>12946</v>
      </c>
      <c r="L10" s="699">
        <f t="shared" si="1"/>
        <v>12946</v>
      </c>
      <c r="M10" s="703">
        <f t="shared" si="2"/>
        <v>77.9</v>
      </c>
    </row>
    <row r="11" spans="1:13" ht="12.75" customHeight="1">
      <c r="A11" s="701" t="s">
        <v>147</v>
      </c>
      <c r="B11" s="691">
        <f t="shared" si="0"/>
        <v>0</v>
      </c>
      <c r="C11" s="691">
        <f t="shared" si="0"/>
        <v>0</v>
      </c>
      <c r="D11" s="702"/>
      <c r="E11" s="702"/>
      <c r="F11" s="702"/>
      <c r="G11" s="702"/>
      <c r="H11" s="702"/>
      <c r="I11" s="702"/>
      <c r="J11" s="702"/>
      <c r="K11" s="702"/>
      <c r="L11" s="699">
        <f t="shared" si="1"/>
        <v>0</v>
      </c>
      <c r="M11" s="704">
        <f t="shared" si="2"/>
      </c>
    </row>
    <row r="12" spans="1:13" ht="12.75" customHeight="1">
      <c r="A12" s="701" t="s">
        <v>148</v>
      </c>
      <c r="B12" s="691">
        <f t="shared" si="0"/>
        <v>0</v>
      </c>
      <c r="C12" s="691">
        <f t="shared" si="0"/>
        <v>0</v>
      </c>
      <c r="D12" s="702"/>
      <c r="E12" s="702"/>
      <c r="F12" s="702"/>
      <c r="G12" s="702"/>
      <c r="H12" s="702"/>
      <c r="I12" s="702"/>
      <c r="J12" s="702"/>
      <c r="K12" s="702"/>
      <c r="L12" s="699">
        <f t="shared" si="1"/>
        <v>0</v>
      </c>
      <c r="M12" s="704">
        <f t="shared" si="2"/>
      </c>
    </row>
    <row r="13" spans="1:13" ht="12.75" customHeight="1">
      <c r="A13" s="701" t="s">
        <v>149</v>
      </c>
      <c r="B13" s="691">
        <f t="shared" si="0"/>
        <v>0</v>
      </c>
      <c r="C13" s="691">
        <f t="shared" si="0"/>
        <v>0</v>
      </c>
      <c r="D13" s="702"/>
      <c r="E13" s="702"/>
      <c r="F13" s="702"/>
      <c r="G13" s="702"/>
      <c r="H13" s="705"/>
      <c r="I13" s="705"/>
      <c r="J13" s="705"/>
      <c r="K13" s="705"/>
      <c r="L13" s="699">
        <f t="shared" si="1"/>
        <v>0</v>
      </c>
      <c r="M13" s="706">
        <f t="shared" si="2"/>
      </c>
    </row>
    <row r="14" spans="1:13" ht="12.75" customHeight="1" thickBot="1">
      <c r="A14" s="707"/>
      <c r="B14" s="708"/>
      <c r="C14" s="708"/>
      <c r="D14" s="709"/>
      <c r="E14" s="709"/>
      <c r="F14" s="709"/>
      <c r="G14" s="709"/>
      <c r="H14" s="709"/>
      <c r="I14" s="709"/>
      <c r="J14" s="709"/>
      <c r="K14" s="709"/>
      <c r="L14" s="710">
        <f t="shared" si="1"/>
        <v>0</v>
      </c>
      <c r="M14" s="711">
        <f t="shared" si="2"/>
      </c>
    </row>
    <row r="15" spans="1:13" ht="12.75" customHeight="1" thickBot="1">
      <c r="A15" s="712" t="s">
        <v>150</v>
      </c>
      <c r="B15" s="713">
        <f aca="true" t="shared" si="3" ref="B15:K15">B8+SUM(B10:B14)</f>
        <v>16618</v>
      </c>
      <c r="C15" s="713">
        <f t="shared" si="3"/>
        <v>16618</v>
      </c>
      <c r="D15" s="713">
        <f t="shared" si="3"/>
        <v>0</v>
      </c>
      <c r="E15" s="713">
        <f t="shared" si="3"/>
        <v>0</v>
      </c>
      <c r="F15" s="713">
        <f t="shared" si="3"/>
        <v>12940</v>
      </c>
      <c r="G15" s="713">
        <f t="shared" si="3"/>
        <v>12940</v>
      </c>
      <c r="H15" s="713">
        <f t="shared" si="3"/>
        <v>3678</v>
      </c>
      <c r="I15" s="713">
        <f t="shared" si="3"/>
        <v>3678</v>
      </c>
      <c r="J15" s="713">
        <f t="shared" si="3"/>
        <v>0</v>
      </c>
      <c r="K15" s="713">
        <f t="shared" si="3"/>
        <v>12946</v>
      </c>
      <c r="L15" s="713">
        <f t="shared" si="1"/>
        <v>12946</v>
      </c>
      <c r="M15" s="703">
        <f t="shared" si="2"/>
        <v>77.9</v>
      </c>
    </row>
    <row r="16" spans="1:13" ht="9.75" customHeight="1">
      <c r="A16" s="714"/>
      <c r="B16" s="715"/>
      <c r="C16" s="715"/>
      <c r="D16" s="716"/>
      <c r="E16" s="716"/>
      <c r="F16" s="716"/>
      <c r="G16" s="716"/>
      <c r="H16" s="716"/>
      <c r="I16" s="716"/>
      <c r="J16" s="716"/>
      <c r="K16" s="716"/>
      <c r="L16" s="716"/>
      <c r="M16" s="716"/>
    </row>
    <row r="17" spans="1:13" ht="13.5" customHeight="1" thickBot="1">
      <c r="A17" s="717" t="s">
        <v>151</v>
      </c>
      <c r="B17" s="718"/>
      <c r="C17" s="718"/>
      <c r="D17" s="719"/>
      <c r="E17" s="719"/>
      <c r="F17" s="719"/>
      <c r="G17" s="719"/>
      <c r="H17" s="719"/>
      <c r="I17" s="719"/>
      <c r="J17" s="719"/>
      <c r="K17" s="719"/>
      <c r="L17" s="719"/>
      <c r="M17" s="719"/>
    </row>
    <row r="18" spans="1:13" ht="12.75" customHeight="1">
      <c r="A18" s="720" t="s">
        <v>152</v>
      </c>
      <c r="B18" s="721">
        <f aca="true" t="shared" si="4" ref="B18:C21">SUM(D18,F18,H18)</f>
        <v>5847</v>
      </c>
      <c r="C18" s="721">
        <f t="shared" si="4"/>
        <v>5847</v>
      </c>
      <c r="D18" s="722"/>
      <c r="E18" s="722"/>
      <c r="F18" s="722">
        <v>4013</v>
      </c>
      <c r="G18" s="722">
        <v>4013</v>
      </c>
      <c r="H18" s="723">
        <v>1834</v>
      </c>
      <c r="I18" s="723">
        <v>1834</v>
      </c>
      <c r="J18" s="723"/>
      <c r="K18" s="723">
        <v>2618</v>
      </c>
      <c r="L18" s="724">
        <f aca="true" t="shared" si="5" ref="L18:L25">J18+K18</f>
        <v>2618</v>
      </c>
      <c r="M18" s="725">
        <f aca="true" t="shared" si="6" ref="M18:M25">IF((C18&lt;&gt;0),ROUND((L18/C18)*100,1),"")</f>
        <v>44.8</v>
      </c>
    </row>
    <row r="19" spans="1:13" ht="12.75" customHeight="1">
      <c r="A19" s="726" t="s">
        <v>153</v>
      </c>
      <c r="B19" s="727">
        <f t="shared" si="4"/>
        <v>4406</v>
      </c>
      <c r="C19" s="727">
        <f t="shared" si="4"/>
        <v>4406</v>
      </c>
      <c r="D19" s="728"/>
      <c r="E19" s="728"/>
      <c r="F19" s="728">
        <v>4325</v>
      </c>
      <c r="G19" s="728">
        <v>4325</v>
      </c>
      <c r="H19" s="729">
        <v>81</v>
      </c>
      <c r="I19" s="729">
        <v>81</v>
      </c>
      <c r="J19" s="729"/>
      <c r="K19" s="729">
        <v>4325</v>
      </c>
      <c r="L19" s="730">
        <f t="shared" si="5"/>
        <v>4325</v>
      </c>
      <c r="M19" s="731">
        <f t="shared" si="6"/>
        <v>98.2</v>
      </c>
    </row>
    <row r="20" spans="1:13" ht="12.75" customHeight="1">
      <c r="A20" s="726" t="s">
        <v>154</v>
      </c>
      <c r="B20" s="727">
        <f t="shared" si="4"/>
        <v>5294</v>
      </c>
      <c r="C20" s="727">
        <f t="shared" si="4"/>
        <v>5294</v>
      </c>
      <c r="D20" s="728"/>
      <c r="E20" s="728"/>
      <c r="F20" s="728">
        <v>3586</v>
      </c>
      <c r="G20" s="728">
        <v>3586</v>
      </c>
      <c r="H20" s="729">
        <v>1708</v>
      </c>
      <c r="I20" s="729">
        <v>1708</v>
      </c>
      <c r="J20" s="729"/>
      <c r="K20" s="729">
        <v>3805</v>
      </c>
      <c r="L20" s="730">
        <f t="shared" si="5"/>
        <v>3805</v>
      </c>
      <c r="M20" s="731">
        <f t="shared" si="6"/>
        <v>71.9</v>
      </c>
    </row>
    <row r="21" spans="1:13" ht="12.75" customHeight="1">
      <c r="A21" s="726" t="s">
        <v>155</v>
      </c>
      <c r="B21" s="727">
        <f t="shared" si="4"/>
        <v>1071</v>
      </c>
      <c r="C21" s="727">
        <f t="shared" si="4"/>
        <v>1071</v>
      </c>
      <c r="D21" s="728"/>
      <c r="E21" s="728"/>
      <c r="F21" s="728">
        <v>1016</v>
      </c>
      <c r="G21" s="728">
        <v>1016</v>
      </c>
      <c r="H21" s="729">
        <v>55</v>
      </c>
      <c r="I21" s="729">
        <v>55</v>
      </c>
      <c r="J21" s="729"/>
      <c r="K21" s="729">
        <v>859</v>
      </c>
      <c r="L21" s="730">
        <f t="shared" si="5"/>
        <v>859</v>
      </c>
      <c r="M21" s="731">
        <f t="shared" si="6"/>
        <v>80.2</v>
      </c>
    </row>
    <row r="22" spans="1:13" ht="12.75" customHeight="1">
      <c r="A22" s="732"/>
      <c r="B22" s="727"/>
      <c r="C22" s="728"/>
      <c r="D22" s="728"/>
      <c r="E22" s="728"/>
      <c r="F22" s="728"/>
      <c r="G22" s="728"/>
      <c r="H22" s="729"/>
      <c r="I22" s="729"/>
      <c r="J22" s="729"/>
      <c r="K22" s="729"/>
      <c r="L22" s="733">
        <f t="shared" si="5"/>
        <v>0</v>
      </c>
      <c r="M22" s="731">
        <f t="shared" si="6"/>
      </c>
    </row>
    <row r="23" spans="1:13" ht="12.75" customHeight="1">
      <c r="A23" s="732"/>
      <c r="B23" s="727"/>
      <c r="C23" s="728"/>
      <c r="D23" s="728"/>
      <c r="E23" s="728"/>
      <c r="F23" s="728"/>
      <c r="G23" s="728"/>
      <c r="H23" s="729"/>
      <c r="I23" s="729"/>
      <c r="J23" s="729"/>
      <c r="K23" s="729"/>
      <c r="L23" s="733">
        <f t="shared" si="5"/>
        <v>0</v>
      </c>
      <c r="M23" s="731">
        <f t="shared" si="6"/>
      </c>
    </row>
    <row r="24" spans="1:13" ht="12.75" customHeight="1" thickBot="1">
      <c r="A24" s="734"/>
      <c r="B24" s="735"/>
      <c r="C24" s="736"/>
      <c r="D24" s="736"/>
      <c r="E24" s="736"/>
      <c r="F24" s="736"/>
      <c r="G24" s="736"/>
      <c r="H24" s="737"/>
      <c r="I24" s="737"/>
      <c r="J24" s="737"/>
      <c r="K24" s="737"/>
      <c r="L24" s="738">
        <f t="shared" si="5"/>
        <v>0</v>
      </c>
      <c r="M24" s="739">
        <f t="shared" si="6"/>
      </c>
    </row>
    <row r="25" spans="1:13" ht="13.5" customHeight="1" thickBot="1">
      <c r="A25" s="740" t="s">
        <v>156</v>
      </c>
      <c r="B25" s="741">
        <f aca="true" t="shared" si="7" ref="B25:K25">SUM(B18:B24)</f>
        <v>16618</v>
      </c>
      <c r="C25" s="741">
        <f t="shared" si="7"/>
        <v>16618</v>
      </c>
      <c r="D25" s="741">
        <f t="shared" si="7"/>
        <v>0</v>
      </c>
      <c r="E25" s="741">
        <f t="shared" si="7"/>
        <v>0</v>
      </c>
      <c r="F25" s="741">
        <f t="shared" si="7"/>
        <v>12940</v>
      </c>
      <c r="G25" s="741">
        <f t="shared" si="7"/>
        <v>12940</v>
      </c>
      <c r="H25" s="741">
        <f t="shared" si="7"/>
        <v>3678</v>
      </c>
      <c r="I25" s="741">
        <f t="shared" si="7"/>
        <v>3678</v>
      </c>
      <c r="J25" s="741">
        <f t="shared" si="7"/>
        <v>0</v>
      </c>
      <c r="K25" s="741">
        <f t="shared" si="7"/>
        <v>11607</v>
      </c>
      <c r="L25" s="741">
        <f t="shared" si="5"/>
        <v>11607</v>
      </c>
      <c r="M25" s="731">
        <f t="shared" si="6"/>
        <v>69.8</v>
      </c>
    </row>
    <row r="26" spans="1:13" ht="10.5" customHeight="1">
      <c r="A26" s="1128" t="s">
        <v>157</v>
      </c>
      <c r="B26" s="1128"/>
      <c r="C26" s="1128"/>
      <c r="D26" s="1128"/>
      <c r="E26" s="1128"/>
      <c r="F26" s="1128"/>
      <c r="G26" s="1128"/>
      <c r="H26" s="1128"/>
      <c r="I26" s="1128"/>
      <c r="J26" s="1128"/>
      <c r="K26" s="1128"/>
      <c r="L26" s="1128"/>
      <c r="M26" s="1128"/>
    </row>
    <row r="27" spans="1:13" ht="6" customHeight="1">
      <c r="A27" s="323"/>
      <c r="B27" s="323"/>
      <c r="C27" s="323"/>
      <c r="D27" s="323"/>
      <c r="E27" s="323"/>
      <c r="F27" s="323"/>
      <c r="G27" s="323"/>
      <c r="H27" s="323"/>
      <c r="I27" s="323"/>
      <c r="J27" s="323"/>
      <c r="K27" s="323"/>
      <c r="L27" s="323"/>
      <c r="M27" s="323"/>
    </row>
    <row r="28" spans="1:13" ht="15" customHeight="1">
      <c r="A28" s="1109" t="s">
        <v>584</v>
      </c>
      <c r="B28" s="1109"/>
      <c r="C28" s="1109"/>
      <c r="D28" s="1109"/>
      <c r="E28" s="1109"/>
      <c r="F28" s="1109"/>
      <c r="G28" s="1109"/>
      <c r="H28" s="1109"/>
      <c r="I28" s="1109"/>
      <c r="J28" s="1109"/>
      <c r="K28" s="1109"/>
      <c r="L28" s="1109"/>
      <c r="M28" s="1109"/>
    </row>
    <row r="29" spans="12:13" ht="12" customHeight="1" thickBot="1">
      <c r="L29" s="1110" t="s">
        <v>759</v>
      </c>
      <c r="M29" s="1110"/>
    </row>
    <row r="30" spans="1:13" ht="13.5" thickBot="1">
      <c r="A30" s="1120" t="s">
        <v>158</v>
      </c>
      <c r="B30" s="1121"/>
      <c r="C30" s="1121"/>
      <c r="D30" s="1121"/>
      <c r="E30" s="1121"/>
      <c r="F30" s="1121"/>
      <c r="G30" s="1121"/>
      <c r="H30" s="1121"/>
      <c r="I30" s="1121"/>
      <c r="J30" s="1121"/>
      <c r="K30" s="742" t="s">
        <v>169</v>
      </c>
      <c r="L30" s="742" t="s">
        <v>170</v>
      </c>
      <c r="M30" s="742" t="s">
        <v>168</v>
      </c>
    </row>
    <row r="31" spans="1:13" ht="12.75">
      <c r="A31" s="1122"/>
      <c r="B31" s="1123"/>
      <c r="C31" s="1123"/>
      <c r="D31" s="1123"/>
      <c r="E31" s="1123"/>
      <c r="F31" s="1123"/>
      <c r="G31" s="1123"/>
      <c r="H31" s="1123"/>
      <c r="I31" s="1123"/>
      <c r="J31" s="1123"/>
      <c r="K31" s="743"/>
      <c r="L31" s="744"/>
      <c r="M31" s="744"/>
    </row>
    <row r="32" spans="1:13" ht="13.5" thickBot="1">
      <c r="A32" s="1124"/>
      <c r="B32" s="1125"/>
      <c r="C32" s="1125"/>
      <c r="D32" s="1125"/>
      <c r="E32" s="1125"/>
      <c r="F32" s="1125"/>
      <c r="G32" s="1125"/>
      <c r="H32" s="1125"/>
      <c r="I32" s="1125"/>
      <c r="J32" s="1125"/>
      <c r="K32" s="745"/>
      <c r="L32" s="746"/>
      <c r="M32" s="746"/>
    </row>
    <row r="33" spans="1:13" ht="13.5" thickBot="1">
      <c r="A33" s="1126" t="s">
        <v>177</v>
      </c>
      <c r="B33" s="1127"/>
      <c r="C33" s="1127"/>
      <c r="D33" s="1127"/>
      <c r="E33" s="1127"/>
      <c r="F33" s="1127"/>
      <c r="G33" s="1127"/>
      <c r="H33" s="1127"/>
      <c r="I33" s="1127"/>
      <c r="J33" s="1127"/>
      <c r="K33" s="747">
        <f>SUM(K31:K32)</f>
        <v>0</v>
      </c>
      <c r="L33" s="747">
        <f>SUM(L31:L32)</f>
        <v>0</v>
      </c>
      <c r="M33" s="747">
        <f>SUM(M31:M32)</f>
        <v>0</v>
      </c>
    </row>
  </sheetData>
  <sheetProtection/>
  <mergeCells count="20">
    <mergeCell ref="A28:M28"/>
    <mergeCell ref="L29:M29"/>
    <mergeCell ref="D6:E6"/>
    <mergeCell ref="F6:G6"/>
    <mergeCell ref="H6:I6"/>
    <mergeCell ref="A26:M26"/>
    <mergeCell ref="A30:J30"/>
    <mergeCell ref="A31:J31"/>
    <mergeCell ref="A32:J32"/>
    <mergeCell ref="A33:J33"/>
    <mergeCell ref="A1:C1"/>
    <mergeCell ref="D1:M1"/>
    <mergeCell ref="L2:M2"/>
    <mergeCell ref="A3:A6"/>
    <mergeCell ref="B3:I3"/>
    <mergeCell ref="J3:M5"/>
    <mergeCell ref="B4:B5"/>
    <mergeCell ref="C4:C5"/>
    <mergeCell ref="D4:I4"/>
    <mergeCell ref="B6:C6"/>
  </mergeCells>
  <printOptions horizontalCentered="1"/>
  <pageMargins left="0.7874015748031497" right="0.7874015748031497" top="1.1811023622047245" bottom="0.984251968503937" header="0.7874015748031497" footer="0.7874015748031497"/>
  <pageSetup fitToHeight="2" fitToWidth="2" horizontalDpi="600" verticalDpi="600" orientation="landscape" paperSize="9" scale="90" r:id="rId1"/>
  <headerFooter alignWithMargins="0">
    <oddHeader>&amp;C&amp;"Times New Roman CE,Félkövér"&amp;12
Európai uniós támogatással megvalósuló projektek pénzügyi teljesítése&amp;R&amp;"Times New Roman CE,Félkövér dőlt"&amp;11 11/3. melléklet a 11./2014. (V. 6.) 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M33"/>
  <sheetViews>
    <sheetView zoomScaleSheetLayoutView="100" workbookViewId="0" topLeftCell="A1">
      <selection activeCell="K21" sqref="K21"/>
    </sheetView>
  </sheetViews>
  <sheetFormatPr defaultColWidth="8.00390625" defaultRowHeight="12.75"/>
  <cols>
    <col min="1" max="1" width="24.7109375" style="233" customWidth="1"/>
    <col min="2" max="13" width="9.28125" style="233" customWidth="1"/>
    <col min="14" max="16384" width="8.00390625" style="233" customWidth="1"/>
  </cols>
  <sheetData>
    <row r="1" spans="1:13" ht="15.75" customHeight="1">
      <c r="A1" s="1090"/>
      <c r="B1" s="1090"/>
      <c r="C1" s="1090"/>
      <c r="D1" s="1091" t="s">
        <v>585</v>
      </c>
      <c r="E1" s="1092"/>
      <c r="F1" s="1092"/>
      <c r="G1" s="1092"/>
      <c r="H1" s="1092"/>
      <c r="I1" s="1092"/>
      <c r="J1" s="1092"/>
      <c r="K1" s="1092"/>
      <c r="L1" s="1092"/>
      <c r="M1" s="1092"/>
    </row>
    <row r="2" spans="12:13" s="249" customFormat="1" ht="15.75" thickBot="1">
      <c r="L2" s="1110" t="s">
        <v>759</v>
      </c>
      <c r="M2" s="1110"/>
    </row>
    <row r="3" spans="1:13" s="249" customFormat="1" ht="17.25" customHeight="1" thickBot="1">
      <c r="A3" s="1111" t="s">
        <v>315</v>
      </c>
      <c r="B3" s="1114" t="s">
        <v>139</v>
      </c>
      <c r="C3" s="1114"/>
      <c r="D3" s="1114"/>
      <c r="E3" s="1114"/>
      <c r="F3" s="1114"/>
      <c r="G3" s="1114"/>
      <c r="H3" s="1114"/>
      <c r="I3" s="1114"/>
      <c r="J3" s="1115" t="s">
        <v>168</v>
      </c>
      <c r="K3" s="1115"/>
      <c r="L3" s="1115"/>
      <c r="M3" s="1115"/>
    </row>
    <row r="4" spans="1:13" s="235" customFormat="1" ht="18" customHeight="1" thickBot="1">
      <c r="A4" s="1112"/>
      <c r="B4" s="1117" t="s">
        <v>169</v>
      </c>
      <c r="C4" s="1118" t="s">
        <v>170</v>
      </c>
      <c r="D4" s="1119" t="s">
        <v>140</v>
      </c>
      <c r="E4" s="1119"/>
      <c r="F4" s="1119"/>
      <c r="G4" s="1119"/>
      <c r="H4" s="1119"/>
      <c r="I4" s="1119"/>
      <c r="J4" s="1116"/>
      <c r="K4" s="1116"/>
      <c r="L4" s="1116"/>
      <c r="M4" s="1116"/>
    </row>
    <row r="5" spans="1:13" s="235" customFormat="1" ht="18" customHeight="1" thickBot="1">
      <c r="A5" s="1112"/>
      <c r="B5" s="1117"/>
      <c r="C5" s="1118"/>
      <c r="D5" s="686" t="s">
        <v>169</v>
      </c>
      <c r="E5" s="686" t="s">
        <v>170</v>
      </c>
      <c r="F5" s="686" t="s">
        <v>169</v>
      </c>
      <c r="G5" s="686" t="s">
        <v>170</v>
      </c>
      <c r="H5" s="686" t="s">
        <v>169</v>
      </c>
      <c r="I5" s="686" t="s">
        <v>170</v>
      </c>
      <c r="J5" s="1116"/>
      <c r="K5" s="1116"/>
      <c r="L5" s="1116"/>
      <c r="M5" s="1116"/>
    </row>
    <row r="6" spans="1:13" s="236" customFormat="1" ht="42.75" customHeight="1" thickBot="1">
      <c r="A6" s="1113"/>
      <c r="B6" s="1118" t="s">
        <v>141</v>
      </c>
      <c r="C6" s="1118"/>
      <c r="D6" s="1118" t="s">
        <v>580</v>
      </c>
      <c r="E6" s="1118"/>
      <c r="F6" s="1118" t="s">
        <v>581</v>
      </c>
      <c r="G6" s="1118"/>
      <c r="H6" s="1117" t="s">
        <v>582</v>
      </c>
      <c r="I6" s="1117"/>
      <c r="J6" s="685" t="s">
        <v>580</v>
      </c>
      <c r="K6" s="686" t="s">
        <v>581</v>
      </c>
      <c r="L6" s="685" t="s">
        <v>313</v>
      </c>
      <c r="M6" s="686" t="s">
        <v>583</v>
      </c>
    </row>
    <row r="7" spans="1:13" s="236" customFormat="1" ht="13.5" customHeight="1" thickBot="1">
      <c r="A7" s="687">
        <v>1</v>
      </c>
      <c r="B7" s="685">
        <v>2</v>
      </c>
      <c r="C7" s="685">
        <v>3</v>
      </c>
      <c r="D7" s="688">
        <v>4</v>
      </c>
      <c r="E7" s="686">
        <v>5</v>
      </c>
      <c r="F7" s="686">
        <v>6</v>
      </c>
      <c r="G7" s="686">
        <v>7</v>
      </c>
      <c r="H7" s="685">
        <v>8</v>
      </c>
      <c r="I7" s="688">
        <v>9</v>
      </c>
      <c r="J7" s="688">
        <v>10</v>
      </c>
      <c r="K7" s="688">
        <v>11</v>
      </c>
      <c r="L7" s="688" t="s">
        <v>142</v>
      </c>
      <c r="M7" s="689" t="s">
        <v>143</v>
      </c>
    </row>
    <row r="8" spans="1:13" ht="12.75" customHeight="1">
      <c r="A8" s="690" t="s">
        <v>144</v>
      </c>
      <c r="B8" s="691">
        <f aca="true" t="shared" si="0" ref="B8:C13">SUM(D8,F8,H8)</f>
        <v>0</v>
      </c>
      <c r="C8" s="691">
        <f t="shared" si="0"/>
        <v>0</v>
      </c>
      <c r="D8" s="692"/>
      <c r="E8" s="693"/>
      <c r="F8" s="692"/>
      <c r="G8" s="692"/>
      <c r="H8" s="694"/>
      <c r="I8" s="694"/>
      <c r="J8" s="694"/>
      <c r="K8" s="694"/>
      <c r="L8" s="695">
        <f aca="true" t="shared" si="1" ref="L8:L15">J8+K8</f>
        <v>0</v>
      </c>
      <c r="M8" s="696"/>
    </row>
    <row r="9" spans="1:13" ht="12.75" customHeight="1">
      <c r="A9" s="697" t="s">
        <v>145</v>
      </c>
      <c r="B9" s="691">
        <f t="shared" si="0"/>
        <v>0</v>
      </c>
      <c r="C9" s="691">
        <f t="shared" si="0"/>
        <v>0</v>
      </c>
      <c r="D9" s="698"/>
      <c r="E9" s="698"/>
      <c r="F9" s="698"/>
      <c r="G9" s="698"/>
      <c r="H9" s="698"/>
      <c r="I9" s="698"/>
      <c r="J9" s="698"/>
      <c r="K9" s="698"/>
      <c r="L9" s="699">
        <f t="shared" si="1"/>
        <v>0</v>
      </c>
      <c r="M9" s="700">
        <f aca="true" t="shared" si="2" ref="M9:M15">IF((C9&lt;&gt;0),ROUND((L9/C9)*100,1),"")</f>
      </c>
    </row>
    <row r="10" spans="1:13" ht="12.75" customHeight="1">
      <c r="A10" s="701" t="s">
        <v>146</v>
      </c>
      <c r="B10" s="691">
        <f t="shared" si="0"/>
        <v>1842</v>
      </c>
      <c r="C10" s="691">
        <f t="shared" si="0"/>
        <v>1842</v>
      </c>
      <c r="D10" s="702"/>
      <c r="E10" s="702"/>
      <c r="F10" s="702">
        <v>1070</v>
      </c>
      <c r="G10" s="702">
        <v>1070</v>
      </c>
      <c r="H10" s="702">
        <v>772</v>
      </c>
      <c r="I10" s="702">
        <v>772</v>
      </c>
      <c r="J10" s="702"/>
      <c r="K10" s="702">
        <v>473</v>
      </c>
      <c r="L10" s="699">
        <f t="shared" si="1"/>
        <v>473</v>
      </c>
      <c r="M10" s="748">
        <f t="shared" si="2"/>
        <v>25.7</v>
      </c>
    </row>
    <row r="11" spans="1:13" ht="12.75" customHeight="1">
      <c r="A11" s="701" t="s">
        <v>147</v>
      </c>
      <c r="B11" s="691">
        <f t="shared" si="0"/>
        <v>0</v>
      </c>
      <c r="C11" s="691">
        <f t="shared" si="0"/>
        <v>0</v>
      </c>
      <c r="D11" s="702"/>
      <c r="E11" s="702"/>
      <c r="F11" s="702"/>
      <c r="G11" s="702"/>
      <c r="H11" s="702"/>
      <c r="I11" s="702"/>
      <c r="J11" s="702"/>
      <c r="K11" s="702"/>
      <c r="L11" s="699">
        <f t="shared" si="1"/>
        <v>0</v>
      </c>
      <c r="M11" s="748">
        <f t="shared" si="2"/>
      </c>
    </row>
    <row r="12" spans="1:13" ht="12.75" customHeight="1">
      <c r="A12" s="701" t="s">
        <v>148</v>
      </c>
      <c r="B12" s="691">
        <f t="shared" si="0"/>
        <v>0</v>
      </c>
      <c r="C12" s="691">
        <f t="shared" si="0"/>
        <v>0</v>
      </c>
      <c r="D12" s="702"/>
      <c r="E12" s="702"/>
      <c r="F12" s="702"/>
      <c r="G12" s="702"/>
      <c r="H12" s="702"/>
      <c r="I12" s="702"/>
      <c r="J12" s="702"/>
      <c r="K12" s="702"/>
      <c r="L12" s="699">
        <f t="shared" si="1"/>
        <v>0</v>
      </c>
      <c r="M12" s="748">
        <f t="shared" si="2"/>
      </c>
    </row>
    <row r="13" spans="1:13" ht="12.75" customHeight="1">
      <c r="A13" s="701" t="s">
        <v>149</v>
      </c>
      <c r="B13" s="691">
        <f t="shared" si="0"/>
        <v>0</v>
      </c>
      <c r="C13" s="691">
        <f t="shared" si="0"/>
        <v>0</v>
      </c>
      <c r="D13" s="702"/>
      <c r="E13" s="702"/>
      <c r="F13" s="702"/>
      <c r="G13" s="702"/>
      <c r="H13" s="705"/>
      <c r="I13" s="705"/>
      <c r="J13" s="705"/>
      <c r="K13" s="705"/>
      <c r="L13" s="699">
        <f t="shared" si="1"/>
        <v>0</v>
      </c>
      <c r="M13" s="749">
        <f t="shared" si="2"/>
      </c>
    </row>
    <row r="14" spans="1:13" ht="12.75" customHeight="1" thickBot="1">
      <c r="A14" s="707"/>
      <c r="B14" s="708"/>
      <c r="C14" s="708"/>
      <c r="D14" s="709"/>
      <c r="E14" s="709"/>
      <c r="F14" s="709"/>
      <c r="G14" s="709"/>
      <c r="H14" s="709"/>
      <c r="I14" s="709"/>
      <c r="J14" s="709"/>
      <c r="K14" s="709"/>
      <c r="L14" s="710">
        <f t="shared" si="1"/>
        <v>0</v>
      </c>
      <c r="M14" s="750">
        <f t="shared" si="2"/>
      </c>
    </row>
    <row r="15" spans="1:13" ht="12.75" customHeight="1" thickBot="1">
      <c r="A15" s="712" t="s">
        <v>150</v>
      </c>
      <c r="B15" s="713">
        <f aca="true" t="shared" si="3" ref="B15:K15">B8+SUM(B10:B14)</f>
        <v>1842</v>
      </c>
      <c r="C15" s="713">
        <f t="shared" si="3"/>
        <v>1842</v>
      </c>
      <c r="D15" s="713">
        <f t="shared" si="3"/>
        <v>0</v>
      </c>
      <c r="E15" s="713">
        <f t="shared" si="3"/>
        <v>0</v>
      </c>
      <c r="F15" s="713">
        <f t="shared" si="3"/>
        <v>1070</v>
      </c>
      <c r="G15" s="713">
        <f t="shared" si="3"/>
        <v>1070</v>
      </c>
      <c r="H15" s="713">
        <f t="shared" si="3"/>
        <v>772</v>
      </c>
      <c r="I15" s="713">
        <f t="shared" si="3"/>
        <v>772</v>
      </c>
      <c r="J15" s="713">
        <f t="shared" si="3"/>
        <v>0</v>
      </c>
      <c r="K15" s="713">
        <f t="shared" si="3"/>
        <v>473</v>
      </c>
      <c r="L15" s="713">
        <f t="shared" si="1"/>
        <v>473</v>
      </c>
      <c r="M15" s="751">
        <f t="shared" si="2"/>
        <v>25.7</v>
      </c>
    </row>
    <row r="16" spans="1:13" ht="9.75" customHeight="1">
      <c r="A16" s="714"/>
      <c r="B16" s="715"/>
      <c r="C16" s="715"/>
      <c r="D16" s="716"/>
      <c r="E16" s="716"/>
      <c r="F16" s="716"/>
      <c r="G16" s="716"/>
      <c r="H16" s="716"/>
      <c r="I16" s="716"/>
      <c r="J16" s="716"/>
      <c r="K16" s="716"/>
      <c r="L16" s="716"/>
      <c r="M16" s="716"/>
    </row>
    <row r="17" spans="1:13" ht="13.5" customHeight="1" thickBot="1">
      <c r="A17" s="752" t="s">
        <v>151</v>
      </c>
      <c r="B17" s="753"/>
      <c r="C17" s="753"/>
      <c r="D17" s="754"/>
      <c r="E17" s="754"/>
      <c r="F17" s="754"/>
      <c r="G17" s="754"/>
      <c r="H17" s="754"/>
      <c r="I17" s="754"/>
      <c r="J17" s="754"/>
      <c r="K17" s="754"/>
      <c r="L17" s="754"/>
      <c r="M17" s="719"/>
    </row>
    <row r="18" spans="1:13" ht="12.75" customHeight="1">
      <c r="A18" s="755" t="s">
        <v>152</v>
      </c>
      <c r="B18" s="691">
        <f aca="true" t="shared" si="4" ref="B18:C21">SUM(D18,F18,H18)</f>
        <v>360</v>
      </c>
      <c r="C18" s="691">
        <f t="shared" si="4"/>
        <v>360</v>
      </c>
      <c r="D18" s="692"/>
      <c r="E18" s="693"/>
      <c r="F18" s="692">
        <v>360</v>
      </c>
      <c r="G18" s="692">
        <v>360</v>
      </c>
      <c r="H18" s="756"/>
      <c r="I18" s="756"/>
      <c r="J18" s="756"/>
      <c r="K18" s="756">
        <v>85</v>
      </c>
      <c r="L18" s="757">
        <f>J18+K18</f>
        <v>85</v>
      </c>
      <c r="M18" s="758">
        <f aca="true" t="shared" si="5" ref="M18:M25">IF((C18&lt;&gt;0),ROUND((L18/C18)*100,1),"")</f>
        <v>23.6</v>
      </c>
    </row>
    <row r="19" spans="1:13" ht="12.75" customHeight="1">
      <c r="A19" s="726" t="s">
        <v>153</v>
      </c>
      <c r="B19" s="691">
        <f t="shared" si="4"/>
        <v>0</v>
      </c>
      <c r="C19" s="691">
        <f t="shared" si="4"/>
        <v>0</v>
      </c>
      <c r="D19" s="702"/>
      <c r="E19" s="702"/>
      <c r="F19" s="702"/>
      <c r="G19" s="702"/>
      <c r="H19" s="759"/>
      <c r="I19" s="759"/>
      <c r="J19" s="759"/>
      <c r="K19" s="759"/>
      <c r="L19" s="760"/>
      <c r="M19" s="761">
        <f t="shared" si="5"/>
      </c>
    </row>
    <row r="20" spans="1:13" ht="12.75" customHeight="1">
      <c r="A20" s="726" t="s">
        <v>154</v>
      </c>
      <c r="B20" s="691">
        <f t="shared" si="4"/>
        <v>1401</v>
      </c>
      <c r="C20" s="691">
        <f t="shared" si="4"/>
        <v>1401</v>
      </c>
      <c r="D20" s="702"/>
      <c r="E20" s="702"/>
      <c r="F20" s="702">
        <v>666</v>
      </c>
      <c r="G20" s="702">
        <v>666</v>
      </c>
      <c r="H20" s="759">
        <v>735</v>
      </c>
      <c r="I20" s="759">
        <v>735</v>
      </c>
      <c r="J20" s="759"/>
      <c r="K20" s="759">
        <v>130</v>
      </c>
      <c r="L20" s="760">
        <f aca="true" t="shared" si="6" ref="L20:L25">J20+K20</f>
        <v>130</v>
      </c>
      <c r="M20" s="761">
        <f t="shared" si="5"/>
        <v>9.3</v>
      </c>
    </row>
    <row r="21" spans="1:13" ht="12.75" customHeight="1">
      <c r="A21" s="726" t="s">
        <v>155</v>
      </c>
      <c r="B21" s="691">
        <f t="shared" si="4"/>
        <v>81</v>
      </c>
      <c r="C21" s="691">
        <f t="shared" si="4"/>
        <v>81</v>
      </c>
      <c r="D21" s="702"/>
      <c r="E21" s="702"/>
      <c r="F21" s="702">
        <v>44</v>
      </c>
      <c r="G21" s="702">
        <v>44</v>
      </c>
      <c r="H21" s="759">
        <v>37</v>
      </c>
      <c r="I21" s="759">
        <v>37</v>
      </c>
      <c r="J21" s="759"/>
      <c r="K21" s="759">
        <v>45</v>
      </c>
      <c r="L21" s="760">
        <f t="shared" si="6"/>
        <v>45</v>
      </c>
      <c r="M21" s="761">
        <f t="shared" si="5"/>
        <v>55.6</v>
      </c>
    </row>
    <row r="22" spans="1:13" ht="12.75" customHeight="1">
      <c r="A22" s="732"/>
      <c r="B22" s="691"/>
      <c r="C22" s="702"/>
      <c r="D22" s="702"/>
      <c r="E22" s="702"/>
      <c r="F22" s="702"/>
      <c r="G22" s="702"/>
      <c r="H22" s="759"/>
      <c r="I22" s="759"/>
      <c r="J22" s="759"/>
      <c r="K22" s="759"/>
      <c r="L22" s="760">
        <f t="shared" si="6"/>
        <v>0</v>
      </c>
      <c r="M22" s="761">
        <f t="shared" si="5"/>
      </c>
    </row>
    <row r="23" spans="1:13" ht="12.75" customHeight="1">
      <c r="A23" s="732"/>
      <c r="B23" s="691"/>
      <c r="C23" s="702"/>
      <c r="D23" s="702"/>
      <c r="E23" s="702"/>
      <c r="F23" s="702"/>
      <c r="G23" s="702"/>
      <c r="H23" s="759"/>
      <c r="I23" s="759"/>
      <c r="J23" s="759"/>
      <c r="K23" s="759"/>
      <c r="L23" s="760">
        <f t="shared" si="6"/>
        <v>0</v>
      </c>
      <c r="M23" s="762">
        <f t="shared" si="5"/>
      </c>
    </row>
    <row r="24" spans="1:13" ht="12.75" customHeight="1" thickBot="1">
      <c r="A24" s="763"/>
      <c r="B24" s="708"/>
      <c r="C24" s="709"/>
      <c r="D24" s="709"/>
      <c r="E24" s="709"/>
      <c r="F24" s="709"/>
      <c r="G24" s="709"/>
      <c r="H24" s="746"/>
      <c r="I24" s="746"/>
      <c r="J24" s="746"/>
      <c r="K24" s="746"/>
      <c r="L24" s="764">
        <f t="shared" si="6"/>
        <v>0</v>
      </c>
      <c r="M24" s="765">
        <f t="shared" si="5"/>
      </c>
    </row>
    <row r="25" spans="1:13" ht="13.5" customHeight="1" thickBot="1">
      <c r="A25" s="766" t="s">
        <v>156</v>
      </c>
      <c r="B25" s="713">
        <f aca="true" t="shared" si="7" ref="B25:K25">SUM(B18:B24)</f>
        <v>1842</v>
      </c>
      <c r="C25" s="713">
        <f t="shared" si="7"/>
        <v>1842</v>
      </c>
      <c r="D25" s="713">
        <f t="shared" si="7"/>
        <v>0</v>
      </c>
      <c r="E25" s="713">
        <f t="shared" si="7"/>
        <v>0</v>
      </c>
      <c r="F25" s="713">
        <f t="shared" si="7"/>
        <v>1070</v>
      </c>
      <c r="G25" s="713">
        <f t="shared" si="7"/>
        <v>1070</v>
      </c>
      <c r="H25" s="713">
        <f t="shared" si="7"/>
        <v>772</v>
      </c>
      <c r="I25" s="713">
        <f t="shared" si="7"/>
        <v>772</v>
      </c>
      <c r="J25" s="713">
        <f t="shared" si="7"/>
        <v>0</v>
      </c>
      <c r="K25" s="713">
        <f t="shared" si="7"/>
        <v>260</v>
      </c>
      <c r="L25" s="713">
        <f t="shared" si="6"/>
        <v>260</v>
      </c>
      <c r="M25" s="762">
        <f t="shared" si="5"/>
        <v>14.1</v>
      </c>
    </row>
    <row r="26" spans="1:13" ht="10.5" customHeight="1">
      <c r="A26" s="1128" t="s">
        <v>157</v>
      </c>
      <c r="B26" s="1128"/>
      <c r="C26" s="1128"/>
      <c r="D26" s="1128"/>
      <c r="E26" s="1128"/>
      <c r="F26" s="1128"/>
      <c r="G26" s="1128"/>
      <c r="H26" s="1128"/>
      <c r="I26" s="1128"/>
      <c r="J26" s="1128"/>
      <c r="K26" s="1128"/>
      <c r="L26" s="1128"/>
      <c r="M26" s="1128"/>
    </row>
    <row r="27" spans="1:13" ht="6" customHeight="1">
      <c r="A27" s="323"/>
      <c r="B27" s="323"/>
      <c r="C27" s="323"/>
      <c r="D27" s="323"/>
      <c r="E27" s="323"/>
      <c r="F27" s="323"/>
      <c r="G27" s="323"/>
      <c r="H27" s="323"/>
      <c r="I27" s="323"/>
      <c r="J27" s="323"/>
      <c r="K27" s="323"/>
      <c r="L27" s="323"/>
      <c r="M27" s="323"/>
    </row>
    <row r="28" spans="1:13" ht="15" customHeight="1">
      <c r="A28" s="1109" t="s">
        <v>584</v>
      </c>
      <c r="B28" s="1109"/>
      <c r="C28" s="1109"/>
      <c r="D28" s="1109"/>
      <c r="E28" s="1109"/>
      <c r="F28" s="1109"/>
      <c r="G28" s="1109"/>
      <c r="H28" s="1109"/>
      <c r="I28" s="1109"/>
      <c r="J28" s="1109"/>
      <c r="K28" s="1109"/>
      <c r="L28" s="1109"/>
      <c r="M28" s="1109"/>
    </row>
    <row r="29" spans="12:13" ht="12" customHeight="1" thickBot="1">
      <c r="L29" s="1110" t="s">
        <v>759</v>
      </c>
      <c r="M29" s="1110"/>
    </row>
    <row r="30" spans="1:13" ht="13.5" thickBot="1">
      <c r="A30" s="1120" t="s">
        <v>158</v>
      </c>
      <c r="B30" s="1121"/>
      <c r="C30" s="1121"/>
      <c r="D30" s="1121"/>
      <c r="E30" s="1121"/>
      <c r="F30" s="1121"/>
      <c r="G30" s="1121"/>
      <c r="H30" s="1121"/>
      <c r="I30" s="1121"/>
      <c r="J30" s="1121"/>
      <c r="K30" s="742" t="s">
        <v>169</v>
      </c>
      <c r="L30" s="742" t="s">
        <v>170</v>
      </c>
      <c r="M30" s="742" t="s">
        <v>168</v>
      </c>
    </row>
    <row r="31" spans="1:13" ht="12.75">
      <c r="A31" s="1122"/>
      <c r="B31" s="1123"/>
      <c r="C31" s="1123"/>
      <c r="D31" s="1123"/>
      <c r="E31" s="1123"/>
      <c r="F31" s="1123"/>
      <c r="G31" s="1123"/>
      <c r="H31" s="1123"/>
      <c r="I31" s="1123"/>
      <c r="J31" s="1123"/>
      <c r="K31" s="743"/>
      <c r="L31" s="744"/>
      <c r="M31" s="744"/>
    </row>
    <row r="32" spans="1:13" ht="13.5" thickBot="1">
      <c r="A32" s="1124"/>
      <c r="B32" s="1125"/>
      <c r="C32" s="1125"/>
      <c r="D32" s="1125"/>
      <c r="E32" s="1125"/>
      <c r="F32" s="1125"/>
      <c r="G32" s="1125"/>
      <c r="H32" s="1125"/>
      <c r="I32" s="1125"/>
      <c r="J32" s="1125"/>
      <c r="K32" s="745"/>
      <c r="L32" s="746"/>
      <c r="M32" s="746"/>
    </row>
    <row r="33" spans="1:13" ht="13.5" thickBot="1">
      <c r="A33" s="1126" t="s">
        <v>177</v>
      </c>
      <c r="B33" s="1127"/>
      <c r="C33" s="1127"/>
      <c r="D33" s="1127"/>
      <c r="E33" s="1127"/>
      <c r="F33" s="1127"/>
      <c r="G33" s="1127"/>
      <c r="H33" s="1127"/>
      <c r="I33" s="1127"/>
      <c r="J33" s="1127"/>
      <c r="K33" s="747">
        <f>SUM(K31:K32)</f>
        <v>0</v>
      </c>
      <c r="L33" s="747">
        <f>SUM(L31:L32)</f>
        <v>0</v>
      </c>
      <c r="M33" s="747">
        <f>SUM(M31:M32)</f>
        <v>0</v>
      </c>
    </row>
  </sheetData>
  <sheetProtection/>
  <mergeCells count="20">
    <mergeCell ref="A28:M28"/>
    <mergeCell ref="L29:M29"/>
    <mergeCell ref="D6:E6"/>
    <mergeCell ref="F6:G6"/>
    <mergeCell ref="H6:I6"/>
    <mergeCell ref="A26:M26"/>
    <mergeCell ref="A30:J30"/>
    <mergeCell ref="A31:J31"/>
    <mergeCell ref="A32:J32"/>
    <mergeCell ref="A33:J33"/>
    <mergeCell ref="A1:C1"/>
    <mergeCell ref="D1:M1"/>
    <mergeCell ref="L2:M2"/>
    <mergeCell ref="A3:A6"/>
    <mergeCell ref="B3:I3"/>
    <mergeCell ref="J3:M5"/>
    <mergeCell ref="B4:B5"/>
    <mergeCell ref="C4:C5"/>
    <mergeCell ref="D4:I4"/>
    <mergeCell ref="B6:C6"/>
  </mergeCells>
  <printOptions horizontalCentered="1"/>
  <pageMargins left="0.7874015748031497" right="0.7874015748031497" top="1.1811023622047245" bottom="0.984251968503937" header="0.7874015748031497" footer="0.7874015748031497"/>
  <pageSetup fitToHeight="2" fitToWidth="2" horizontalDpi="600" verticalDpi="600" orientation="landscape" paperSize="9" scale="90" r:id="rId1"/>
  <headerFooter alignWithMargins="0">
    <oddHeader>&amp;C&amp;"Times New Roman CE,Félkövér"&amp;12
Európai uniós támogatással megvalósuló projektek pénzügyi teljesítése&amp;R&amp;"Times New Roman CE,Félkövér dőlt"&amp;11 11/4. melléklet a 11./2014. (V. 6.)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M33"/>
  <sheetViews>
    <sheetView zoomScaleSheetLayoutView="100" workbookViewId="0" topLeftCell="A1">
      <selection activeCell="K25" sqref="K25"/>
    </sheetView>
  </sheetViews>
  <sheetFormatPr defaultColWidth="8.00390625" defaultRowHeight="12.75"/>
  <cols>
    <col min="1" max="1" width="24.7109375" style="233" customWidth="1"/>
    <col min="2" max="13" width="9.28125" style="233" customWidth="1"/>
    <col min="14" max="16384" width="8.00390625" style="233" customWidth="1"/>
  </cols>
  <sheetData>
    <row r="1" spans="1:13" ht="15.75" customHeight="1">
      <c r="A1" s="1090"/>
      <c r="B1" s="1090"/>
      <c r="C1" s="1090"/>
      <c r="D1" s="1091" t="s">
        <v>586</v>
      </c>
      <c r="E1" s="1092"/>
      <c r="F1" s="1092"/>
      <c r="G1" s="1092"/>
      <c r="H1" s="1092"/>
      <c r="I1" s="1092"/>
      <c r="J1" s="1092"/>
      <c r="K1" s="1092"/>
      <c r="L1" s="1092"/>
      <c r="M1" s="1092"/>
    </row>
    <row r="2" spans="12:13" s="249" customFormat="1" ht="15.75" thickBot="1">
      <c r="L2" s="1110" t="s">
        <v>759</v>
      </c>
      <c r="M2" s="1110"/>
    </row>
    <row r="3" spans="1:13" s="249" customFormat="1" ht="17.25" customHeight="1" thickBot="1">
      <c r="A3" s="1111" t="s">
        <v>315</v>
      </c>
      <c r="B3" s="1114" t="s">
        <v>139</v>
      </c>
      <c r="C3" s="1114"/>
      <c r="D3" s="1114"/>
      <c r="E3" s="1114"/>
      <c r="F3" s="1114"/>
      <c r="G3" s="1114"/>
      <c r="H3" s="1114"/>
      <c r="I3" s="1114"/>
      <c r="J3" s="1115" t="s">
        <v>168</v>
      </c>
      <c r="K3" s="1115"/>
      <c r="L3" s="1115"/>
      <c r="M3" s="1115"/>
    </row>
    <row r="4" spans="1:13" s="235" customFormat="1" ht="18" customHeight="1" thickBot="1">
      <c r="A4" s="1112"/>
      <c r="B4" s="1117" t="s">
        <v>169</v>
      </c>
      <c r="C4" s="1118" t="s">
        <v>170</v>
      </c>
      <c r="D4" s="1119" t="s">
        <v>140</v>
      </c>
      <c r="E4" s="1119"/>
      <c r="F4" s="1119"/>
      <c r="G4" s="1119"/>
      <c r="H4" s="1119"/>
      <c r="I4" s="1119"/>
      <c r="J4" s="1116"/>
      <c r="K4" s="1116"/>
      <c r="L4" s="1116"/>
      <c r="M4" s="1116"/>
    </row>
    <row r="5" spans="1:13" s="235" customFormat="1" ht="18" customHeight="1" thickBot="1">
      <c r="A5" s="1112"/>
      <c r="B5" s="1117"/>
      <c r="C5" s="1118"/>
      <c r="D5" s="686" t="s">
        <v>169</v>
      </c>
      <c r="E5" s="686" t="s">
        <v>170</v>
      </c>
      <c r="F5" s="686" t="s">
        <v>169</v>
      </c>
      <c r="G5" s="686" t="s">
        <v>170</v>
      </c>
      <c r="H5" s="686" t="s">
        <v>169</v>
      </c>
      <c r="I5" s="686" t="s">
        <v>170</v>
      </c>
      <c r="J5" s="1116"/>
      <c r="K5" s="1116"/>
      <c r="L5" s="1116"/>
      <c r="M5" s="1116"/>
    </row>
    <row r="6" spans="1:13" s="236" customFormat="1" ht="42.75" customHeight="1" thickBot="1">
      <c r="A6" s="1113"/>
      <c r="B6" s="1118" t="s">
        <v>141</v>
      </c>
      <c r="C6" s="1118"/>
      <c r="D6" s="1118" t="s">
        <v>580</v>
      </c>
      <c r="E6" s="1118"/>
      <c r="F6" s="1118" t="s">
        <v>581</v>
      </c>
      <c r="G6" s="1118"/>
      <c r="H6" s="1117" t="s">
        <v>582</v>
      </c>
      <c r="I6" s="1117"/>
      <c r="J6" s="685" t="s">
        <v>580</v>
      </c>
      <c r="K6" s="686" t="s">
        <v>581</v>
      </c>
      <c r="L6" s="685" t="s">
        <v>313</v>
      </c>
      <c r="M6" s="686" t="s">
        <v>133</v>
      </c>
    </row>
    <row r="7" spans="1:13" s="236" customFormat="1" ht="13.5" customHeight="1" thickBot="1">
      <c r="A7" s="687">
        <v>1</v>
      </c>
      <c r="B7" s="685">
        <v>2</v>
      </c>
      <c r="C7" s="685">
        <v>3</v>
      </c>
      <c r="D7" s="688">
        <v>4</v>
      </c>
      <c r="E7" s="686">
        <v>5</v>
      </c>
      <c r="F7" s="686">
        <v>6</v>
      </c>
      <c r="G7" s="686">
        <v>7</v>
      </c>
      <c r="H7" s="685">
        <v>8</v>
      </c>
      <c r="I7" s="688">
        <v>9</v>
      </c>
      <c r="J7" s="688">
        <v>10</v>
      </c>
      <c r="K7" s="688">
        <v>11</v>
      </c>
      <c r="L7" s="688" t="s">
        <v>142</v>
      </c>
      <c r="M7" s="689" t="s">
        <v>143</v>
      </c>
    </row>
    <row r="8" spans="1:13" ht="12.75" customHeight="1">
      <c r="A8" s="690" t="s">
        <v>144</v>
      </c>
      <c r="B8" s="691">
        <f aca="true" t="shared" si="0" ref="B8:C12">SUM(D8,F8,H8)</f>
        <v>0</v>
      </c>
      <c r="C8" s="691">
        <f t="shared" si="0"/>
        <v>0</v>
      </c>
      <c r="D8" s="692"/>
      <c r="E8" s="693"/>
      <c r="F8" s="692"/>
      <c r="G8" s="692"/>
      <c r="H8" s="694"/>
      <c r="I8" s="694"/>
      <c r="J8" s="694"/>
      <c r="K8" s="694"/>
      <c r="L8" s="695">
        <f>J8+K8</f>
        <v>0</v>
      </c>
      <c r="M8" s="696"/>
    </row>
    <row r="9" spans="1:13" ht="12.75" customHeight="1">
      <c r="A9" s="697" t="s">
        <v>145</v>
      </c>
      <c r="B9" s="691">
        <f t="shared" si="0"/>
        <v>0</v>
      </c>
      <c r="C9" s="691">
        <f t="shared" si="0"/>
        <v>0</v>
      </c>
      <c r="D9" s="698"/>
      <c r="E9" s="698"/>
      <c r="F9" s="698"/>
      <c r="G9" s="698"/>
      <c r="H9" s="698"/>
      <c r="I9" s="698"/>
      <c r="J9" s="698"/>
      <c r="K9" s="698"/>
      <c r="L9" s="699">
        <f>J9+K9</f>
        <v>0</v>
      </c>
      <c r="M9" s="700">
        <f>IF((C9&lt;&gt;0),ROUND((L9/C9)*100,1),"")</f>
      </c>
    </row>
    <row r="10" spans="1:13" ht="12.75" customHeight="1">
      <c r="A10" s="701" t="s">
        <v>146</v>
      </c>
      <c r="B10" s="691">
        <f t="shared" si="0"/>
        <v>60000</v>
      </c>
      <c r="C10" s="691">
        <f t="shared" si="0"/>
        <v>60000</v>
      </c>
      <c r="D10" s="702"/>
      <c r="E10" s="702"/>
      <c r="F10" s="702">
        <v>60000</v>
      </c>
      <c r="G10" s="702">
        <v>45370</v>
      </c>
      <c r="H10" s="702"/>
      <c r="I10" s="702">
        <v>14630</v>
      </c>
      <c r="J10" s="702">
        <v>15000</v>
      </c>
      <c r="K10" s="702">
        <v>44500</v>
      </c>
      <c r="L10" s="699">
        <f>J10+K10</f>
        <v>59500</v>
      </c>
      <c r="M10" s="762">
        <f>IF((C10&lt;&gt;0),ROUND((L10/C10)*100,1),"")</f>
        <v>99.2</v>
      </c>
    </row>
    <row r="11" spans="1:13" ht="12.75" customHeight="1">
      <c r="A11" s="701" t="s">
        <v>147</v>
      </c>
      <c r="B11" s="691">
        <f t="shared" si="0"/>
        <v>0</v>
      </c>
      <c r="C11" s="691">
        <f t="shared" si="0"/>
        <v>0</v>
      </c>
      <c r="D11" s="702"/>
      <c r="E11" s="702"/>
      <c r="F11" s="702"/>
      <c r="G11" s="702"/>
      <c r="H11" s="702"/>
      <c r="I11" s="702"/>
      <c r="J11" s="702"/>
      <c r="K11" s="702"/>
      <c r="L11" s="699">
        <f>J11+K11</f>
        <v>0</v>
      </c>
      <c r="M11" s="704">
        <f>IF((C11&lt;&gt;0),ROUND((L11/C11)*100,1),"")</f>
      </c>
    </row>
    <row r="12" spans="1:13" ht="12.75" customHeight="1">
      <c r="A12" s="701" t="s">
        <v>148</v>
      </c>
      <c r="B12" s="691">
        <f t="shared" si="0"/>
        <v>0</v>
      </c>
      <c r="C12" s="691">
        <f t="shared" si="0"/>
        <v>0</v>
      </c>
      <c r="D12" s="702"/>
      <c r="E12" s="702"/>
      <c r="F12" s="702"/>
      <c r="G12" s="702"/>
      <c r="H12" s="702"/>
      <c r="I12" s="702"/>
      <c r="J12" s="702"/>
      <c r="K12" s="702"/>
      <c r="L12" s="699">
        <f>J12+K12</f>
        <v>0</v>
      </c>
      <c r="M12" s="704">
        <f>IF((C12&lt;&gt;0),ROUND((L12/C12)*100,1),"")</f>
      </c>
    </row>
    <row r="13" spans="1:13" ht="12.75" customHeight="1">
      <c r="A13" s="701"/>
      <c r="B13" s="691"/>
      <c r="C13" s="691"/>
      <c r="D13" s="702"/>
      <c r="E13" s="702"/>
      <c r="F13" s="702"/>
      <c r="G13" s="702"/>
      <c r="H13" s="705"/>
      <c r="I13" s="705"/>
      <c r="J13" s="705"/>
      <c r="K13" s="759"/>
      <c r="L13" s="699"/>
      <c r="M13" s="706"/>
    </row>
    <row r="14" spans="1:13" ht="12.75" customHeight="1" thickBot="1">
      <c r="A14" s="707"/>
      <c r="B14" s="708"/>
      <c r="C14" s="708"/>
      <c r="D14" s="709"/>
      <c r="E14" s="709"/>
      <c r="F14" s="709"/>
      <c r="G14" s="709"/>
      <c r="H14" s="709"/>
      <c r="I14" s="709"/>
      <c r="J14" s="709"/>
      <c r="K14" s="709"/>
      <c r="L14" s="710">
        <f>J14+K14</f>
        <v>0</v>
      </c>
      <c r="M14" s="711">
        <f>IF((C14&lt;&gt;0),ROUND((L14/C14)*100,1),"")</f>
      </c>
    </row>
    <row r="15" spans="1:13" ht="12.75" customHeight="1" thickBot="1">
      <c r="A15" s="712" t="s">
        <v>150</v>
      </c>
      <c r="B15" s="713">
        <f aca="true" t="shared" si="1" ref="B15:K15">B8+SUM(B10:B14)</f>
        <v>60000</v>
      </c>
      <c r="C15" s="713">
        <f t="shared" si="1"/>
        <v>60000</v>
      </c>
      <c r="D15" s="713">
        <f t="shared" si="1"/>
        <v>0</v>
      </c>
      <c r="E15" s="713">
        <f t="shared" si="1"/>
        <v>0</v>
      </c>
      <c r="F15" s="713">
        <f t="shared" si="1"/>
        <v>60000</v>
      </c>
      <c r="G15" s="713">
        <f t="shared" si="1"/>
        <v>45370</v>
      </c>
      <c r="H15" s="713">
        <f t="shared" si="1"/>
        <v>0</v>
      </c>
      <c r="I15" s="713">
        <f t="shared" si="1"/>
        <v>14630</v>
      </c>
      <c r="J15" s="713">
        <f t="shared" si="1"/>
        <v>15000</v>
      </c>
      <c r="K15" s="713">
        <f t="shared" si="1"/>
        <v>44500</v>
      </c>
      <c r="L15" s="713">
        <f>J15+K15</f>
        <v>59500</v>
      </c>
      <c r="M15" s="767"/>
    </row>
    <row r="16" spans="1:13" ht="9.75" customHeight="1">
      <c r="A16" s="714"/>
      <c r="B16" s="715"/>
      <c r="C16" s="715"/>
      <c r="D16" s="716"/>
      <c r="E16" s="716"/>
      <c r="F16" s="716"/>
      <c r="G16" s="716"/>
      <c r="H16" s="716"/>
      <c r="I16" s="716"/>
      <c r="J16" s="716"/>
      <c r="K16" s="716"/>
      <c r="L16" s="716"/>
      <c r="M16" s="716"/>
    </row>
    <row r="17" spans="1:13" ht="13.5" customHeight="1" thickBot="1">
      <c r="A17" s="752" t="s">
        <v>151</v>
      </c>
      <c r="B17" s="753"/>
      <c r="C17" s="753"/>
      <c r="D17" s="754"/>
      <c r="E17" s="754"/>
      <c r="F17" s="754"/>
      <c r="G17" s="754"/>
      <c r="H17" s="754"/>
      <c r="I17" s="754"/>
      <c r="J17" s="754"/>
      <c r="K17" s="754"/>
      <c r="L17" s="719"/>
      <c r="M17" s="719"/>
    </row>
    <row r="18" spans="1:13" ht="12.75" customHeight="1">
      <c r="A18" s="755" t="s">
        <v>152</v>
      </c>
      <c r="B18" s="691">
        <f aca="true" t="shared" si="2" ref="B18:C21">SUM(D18,F18,H18)</f>
        <v>3397</v>
      </c>
      <c r="C18" s="691">
        <f t="shared" si="2"/>
        <v>3397</v>
      </c>
      <c r="D18" s="692"/>
      <c r="E18" s="693"/>
      <c r="F18" s="692">
        <v>3397</v>
      </c>
      <c r="G18" s="692">
        <v>2881</v>
      </c>
      <c r="H18" s="756"/>
      <c r="I18" s="756">
        <v>516</v>
      </c>
      <c r="J18" s="756">
        <v>413</v>
      </c>
      <c r="K18" s="768">
        <v>3133</v>
      </c>
      <c r="L18" s="769">
        <f>J18+K18</f>
        <v>3546</v>
      </c>
      <c r="M18" s="770">
        <f>IF((C18&lt;&gt;0),ROUND((L18/C18)*100,1),"")</f>
        <v>104.4</v>
      </c>
    </row>
    <row r="19" spans="1:13" ht="12.75" customHeight="1">
      <c r="A19" s="726" t="s">
        <v>153</v>
      </c>
      <c r="B19" s="691">
        <f t="shared" si="2"/>
        <v>43624</v>
      </c>
      <c r="C19" s="691">
        <f t="shared" si="2"/>
        <v>43624</v>
      </c>
      <c r="D19" s="702"/>
      <c r="E19" s="702"/>
      <c r="F19" s="702">
        <v>43624</v>
      </c>
      <c r="G19" s="702">
        <v>35619</v>
      </c>
      <c r="H19" s="759"/>
      <c r="I19" s="759">
        <v>8005</v>
      </c>
      <c r="J19" s="759"/>
      <c r="K19" s="771">
        <v>40640</v>
      </c>
      <c r="L19" s="772">
        <f>J19+K19</f>
        <v>40640</v>
      </c>
      <c r="M19" s="762">
        <f>IF((C19&lt;&gt;0),ROUND((L19/C19)*100,1),"")</f>
        <v>93.2</v>
      </c>
    </row>
    <row r="20" spans="1:13" ht="12.75" customHeight="1">
      <c r="A20" s="726" t="s">
        <v>154</v>
      </c>
      <c r="B20" s="691">
        <f t="shared" si="2"/>
        <v>12600</v>
      </c>
      <c r="C20" s="691">
        <f t="shared" si="2"/>
        <v>12600</v>
      </c>
      <c r="D20" s="702"/>
      <c r="E20" s="702"/>
      <c r="F20" s="702">
        <v>12600</v>
      </c>
      <c r="G20" s="702">
        <v>6870</v>
      </c>
      <c r="H20" s="759"/>
      <c r="I20" s="759">
        <v>5730</v>
      </c>
      <c r="J20" s="759">
        <v>3820</v>
      </c>
      <c r="K20" s="771">
        <v>4095</v>
      </c>
      <c r="L20" s="772">
        <f>J20+K20</f>
        <v>7915</v>
      </c>
      <c r="M20" s="762">
        <f>IF((C20&lt;&gt;0),ROUND((L20/C20)*100,1),"")</f>
        <v>62.8</v>
      </c>
    </row>
    <row r="21" spans="1:13" ht="12.75" customHeight="1">
      <c r="A21" s="726" t="s">
        <v>155</v>
      </c>
      <c r="B21" s="691">
        <f t="shared" si="2"/>
        <v>379</v>
      </c>
      <c r="C21" s="691">
        <f t="shared" si="2"/>
        <v>379</v>
      </c>
      <c r="D21" s="702"/>
      <c r="E21" s="702"/>
      <c r="F21" s="702">
        <v>379</v>
      </c>
      <c r="G21" s="702">
        <v>0</v>
      </c>
      <c r="H21" s="759"/>
      <c r="I21" s="759">
        <v>379</v>
      </c>
      <c r="J21" s="759"/>
      <c r="K21" s="771"/>
      <c r="L21" s="772">
        <f>J21+K21</f>
        <v>0</v>
      </c>
      <c r="M21" s="762">
        <f>IF((C21&lt;&gt;0),ROUND((L21/C21)*100,1),"")</f>
        <v>0</v>
      </c>
    </row>
    <row r="22" spans="1:13" ht="12.75" customHeight="1">
      <c r="A22" s="732"/>
      <c r="B22" s="691"/>
      <c r="C22" s="691"/>
      <c r="D22" s="702"/>
      <c r="E22" s="702"/>
      <c r="F22" s="702"/>
      <c r="G22" s="702"/>
      <c r="H22" s="759"/>
      <c r="I22" s="759"/>
      <c r="J22" s="759"/>
      <c r="K22" s="771"/>
      <c r="L22" s="772"/>
      <c r="M22" s="762"/>
    </row>
    <row r="23" spans="1:13" ht="12.75" customHeight="1">
      <c r="A23" s="732"/>
      <c r="B23" s="691"/>
      <c r="C23" s="702"/>
      <c r="D23" s="702"/>
      <c r="E23" s="702"/>
      <c r="F23" s="702"/>
      <c r="G23" s="702"/>
      <c r="H23" s="759"/>
      <c r="I23" s="759"/>
      <c r="J23" s="759"/>
      <c r="K23" s="771"/>
      <c r="L23" s="760">
        <f>J23+K23</f>
        <v>0</v>
      </c>
      <c r="M23" s="773">
        <f>IF((C23&lt;&gt;0),ROUND((L23/C23)*100,1),"")</f>
      </c>
    </row>
    <row r="24" spans="1:13" ht="12.75" customHeight="1" thickBot="1">
      <c r="A24" s="763"/>
      <c r="B24" s="708"/>
      <c r="C24" s="709"/>
      <c r="D24" s="709"/>
      <c r="E24" s="709"/>
      <c r="F24" s="709"/>
      <c r="G24" s="709"/>
      <c r="H24" s="746"/>
      <c r="I24" s="746"/>
      <c r="J24" s="746"/>
      <c r="K24" s="774"/>
      <c r="L24" s="775">
        <f>J24+K24</f>
        <v>0</v>
      </c>
      <c r="M24" s="765">
        <f>IF((C24&lt;&gt;0),ROUND((L24/C24)*100,1),"")</f>
      </c>
    </row>
    <row r="25" spans="1:13" ht="13.5" customHeight="1" thickBot="1">
      <c r="A25" s="766" t="s">
        <v>156</v>
      </c>
      <c r="B25" s="713">
        <f aca="true" t="shared" si="3" ref="B25:K25">SUM(B18:B24)</f>
        <v>60000</v>
      </c>
      <c r="C25" s="713">
        <f t="shared" si="3"/>
        <v>60000</v>
      </c>
      <c r="D25" s="713">
        <f t="shared" si="3"/>
        <v>0</v>
      </c>
      <c r="E25" s="713">
        <f t="shared" si="3"/>
        <v>0</v>
      </c>
      <c r="F25" s="713">
        <f t="shared" si="3"/>
        <v>60000</v>
      </c>
      <c r="G25" s="713">
        <f t="shared" si="3"/>
        <v>45370</v>
      </c>
      <c r="H25" s="713">
        <f t="shared" si="3"/>
        <v>0</v>
      </c>
      <c r="I25" s="713">
        <f t="shared" si="3"/>
        <v>14630</v>
      </c>
      <c r="J25" s="713">
        <f t="shared" si="3"/>
        <v>4233</v>
      </c>
      <c r="K25" s="713">
        <f t="shared" si="3"/>
        <v>47868</v>
      </c>
      <c r="L25" s="741">
        <f>J25+K25</f>
        <v>52101</v>
      </c>
      <c r="M25" s="776"/>
    </row>
    <row r="26" spans="1:13" ht="10.5" customHeight="1">
      <c r="A26" s="1128" t="s">
        <v>157</v>
      </c>
      <c r="B26" s="1128"/>
      <c r="C26" s="1128"/>
      <c r="D26" s="1128"/>
      <c r="E26" s="1128"/>
      <c r="F26" s="1128"/>
      <c r="G26" s="1128"/>
      <c r="H26" s="1128"/>
      <c r="I26" s="1128"/>
      <c r="J26" s="1128"/>
      <c r="K26" s="1128"/>
      <c r="L26" s="1128"/>
      <c r="M26" s="1128"/>
    </row>
    <row r="27" spans="1:13" ht="6" customHeight="1">
      <c r="A27" s="323"/>
      <c r="B27" s="323"/>
      <c r="C27" s="323"/>
      <c r="D27" s="323"/>
      <c r="E27" s="323"/>
      <c r="F27" s="323"/>
      <c r="G27" s="323"/>
      <c r="H27" s="323"/>
      <c r="I27" s="323"/>
      <c r="J27" s="323"/>
      <c r="K27" s="323"/>
      <c r="L27" s="323"/>
      <c r="M27" s="323"/>
    </row>
    <row r="28" spans="1:13" ht="15" customHeight="1">
      <c r="A28" s="1109" t="s">
        <v>584</v>
      </c>
      <c r="B28" s="1109"/>
      <c r="C28" s="1109"/>
      <c r="D28" s="1109"/>
      <c r="E28" s="1109"/>
      <c r="F28" s="1109"/>
      <c r="G28" s="1109"/>
      <c r="H28" s="1109"/>
      <c r="I28" s="1109"/>
      <c r="J28" s="1109"/>
      <c r="K28" s="1109"/>
      <c r="L28" s="1109"/>
      <c r="M28" s="1109"/>
    </row>
    <row r="29" spans="12:13" ht="12" customHeight="1" thickBot="1">
      <c r="L29" s="1110" t="s">
        <v>759</v>
      </c>
      <c r="M29" s="1110"/>
    </row>
    <row r="30" spans="1:13" ht="13.5" thickBot="1">
      <c r="A30" s="1120" t="s">
        <v>158</v>
      </c>
      <c r="B30" s="1121"/>
      <c r="C30" s="1121"/>
      <c r="D30" s="1121"/>
      <c r="E30" s="1121"/>
      <c r="F30" s="1121"/>
      <c r="G30" s="1121"/>
      <c r="H30" s="1121"/>
      <c r="I30" s="1121"/>
      <c r="J30" s="1121"/>
      <c r="K30" s="742" t="s">
        <v>169</v>
      </c>
      <c r="L30" s="742" t="s">
        <v>170</v>
      </c>
      <c r="M30" s="742" t="s">
        <v>168</v>
      </c>
    </row>
    <row r="31" spans="1:13" ht="12.75">
      <c r="A31" s="1122"/>
      <c r="B31" s="1123"/>
      <c r="C31" s="1123"/>
      <c r="D31" s="1123"/>
      <c r="E31" s="1123"/>
      <c r="F31" s="1123"/>
      <c r="G31" s="1123"/>
      <c r="H31" s="1123"/>
      <c r="I31" s="1123"/>
      <c r="J31" s="1123"/>
      <c r="K31" s="743"/>
      <c r="L31" s="744"/>
      <c r="M31" s="744"/>
    </row>
    <row r="32" spans="1:13" ht="13.5" thickBot="1">
      <c r="A32" s="1124"/>
      <c r="B32" s="1125"/>
      <c r="C32" s="1125"/>
      <c r="D32" s="1125"/>
      <c r="E32" s="1125"/>
      <c r="F32" s="1125"/>
      <c r="G32" s="1125"/>
      <c r="H32" s="1125"/>
      <c r="I32" s="1125"/>
      <c r="J32" s="1125"/>
      <c r="K32" s="745"/>
      <c r="L32" s="746"/>
      <c r="M32" s="746"/>
    </row>
    <row r="33" spans="1:13" ht="13.5" thickBot="1">
      <c r="A33" s="1126" t="s">
        <v>177</v>
      </c>
      <c r="B33" s="1127"/>
      <c r="C33" s="1127"/>
      <c r="D33" s="1127"/>
      <c r="E33" s="1127"/>
      <c r="F33" s="1127"/>
      <c r="G33" s="1127"/>
      <c r="H33" s="1127"/>
      <c r="I33" s="1127"/>
      <c r="J33" s="1127"/>
      <c r="K33" s="747">
        <f>SUM(K31:K32)</f>
        <v>0</v>
      </c>
      <c r="L33" s="747">
        <f>SUM(L31:L32)</f>
        <v>0</v>
      </c>
      <c r="M33" s="747">
        <f>SUM(M31:M32)</f>
        <v>0</v>
      </c>
    </row>
  </sheetData>
  <sheetProtection/>
  <mergeCells count="20">
    <mergeCell ref="A28:M28"/>
    <mergeCell ref="A33:J33"/>
    <mergeCell ref="L29:M29"/>
    <mergeCell ref="A31:J31"/>
    <mergeCell ref="A32:J32"/>
    <mergeCell ref="A30:J30"/>
    <mergeCell ref="A3:A6"/>
    <mergeCell ref="H6:I6"/>
    <mergeCell ref="B4:B5"/>
    <mergeCell ref="C4:C5"/>
    <mergeCell ref="L2:M2"/>
    <mergeCell ref="A1:C1"/>
    <mergeCell ref="D1:M1"/>
    <mergeCell ref="A26:M26"/>
    <mergeCell ref="B6:C6"/>
    <mergeCell ref="B3:I3"/>
    <mergeCell ref="D6:E6"/>
    <mergeCell ref="F6:G6"/>
    <mergeCell ref="J3:M5"/>
    <mergeCell ref="D4:I4"/>
  </mergeCells>
  <printOptions horizontalCentered="1"/>
  <pageMargins left="0.7874015748031497" right="0.7874015748031497" top="1.1811023622047245" bottom="0.984251968503937" header="0.7874015748031497" footer="0.7874015748031497"/>
  <pageSetup fitToHeight="2" fitToWidth="2" horizontalDpi="600" verticalDpi="600" orientation="landscape" paperSize="9" scale="90" r:id="rId1"/>
  <headerFooter alignWithMargins="0">
    <oddHeader>&amp;C&amp;"Times New Roman CE,Félkövér"&amp;12
Európai uniós támogatással megvalósuló projektek pénzügyi teljesítése&amp;R&amp;"Times New Roman CE,Félkövér dőlt"&amp;11 11/5. melléklet a 11/2014. (V. 6.) önkormányzati rendelethez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M33"/>
  <sheetViews>
    <sheetView zoomScaleSheetLayoutView="100" workbookViewId="0" topLeftCell="A1">
      <selection activeCell="L23" sqref="L23"/>
    </sheetView>
  </sheetViews>
  <sheetFormatPr defaultColWidth="8.00390625" defaultRowHeight="12.75"/>
  <cols>
    <col min="1" max="1" width="24.7109375" style="233" customWidth="1"/>
    <col min="2" max="13" width="9.28125" style="233" customWidth="1"/>
    <col min="14" max="16384" width="8.00390625" style="233" customWidth="1"/>
  </cols>
  <sheetData>
    <row r="1" spans="1:13" ht="15.75" customHeight="1">
      <c r="A1" s="1090"/>
      <c r="B1" s="1090"/>
      <c r="C1" s="1090"/>
      <c r="D1" s="1091" t="s">
        <v>587</v>
      </c>
      <c r="E1" s="1092"/>
      <c r="F1" s="1092"/>
      <c r="G1" s="1092"/>
      <c r="H1" s="1092"/>
      <c r="I1" s="1092"/>
      <c r="J1" s="1092"/>
      <c r="K1" s="1092"/>
      <c r="L1" s="1092"/>
      <c r="M1" s="1092"/>
    </row>
    <row r="2" spans="12:13" s="249" customFormat="1" ht="15.75" thickBot="1">
      <c r="L2" s="1110" t="s">
        <v>759</v>
      </c>
      <c r="M2" s="1110"/>
    </row>
    <row r="3" spans="1:13" s="249" customFormat="1" ht="17.25" customHeight="1" thickBot="1">
      <c r="A3" s="1111" t="s">
        <v>315</v>
      </c>
      <c r="B3" s="1114" t="s">
        <v>139</v>
      </c>
      <c r="C3" s="1114"/>
      <c r="D3" s="1114"/>
      <c r="E3" s="1114"/>
      <c r="F3" s="1114"/>
      <c r="G3" s="1114"/>
      <c r="H3" s="1114"/>
      <c r="I3" s="1114"/>
      <c r="J3" s="1115" t="s">
        <v>168</v>
      </c>
      <c r="K3" s="1115"/>
      <c r="L3" s="1115"/>
      <c r="M3" s="1115"/>
    </row>
    <row r="4" spans="1:13" s="235" customFormat="1" ht="18" customHeight="1" thickBot="1">
      <c r="A4" s="1112"/>
      <c r="B4" s="1117" t="s">
        <v>169</v>
      </c>
      <c r="C4" s="1118" t="s">
        <v>170</v>
      </c>
      <c r="D4" s="1119" t="s">
        <v>140</v>
      </c>
      <c r="E4" s="1119"/>
      <c r="F4" s="1119"/>
      <c r="G4" s="1119"/>
      <c r="H4" s="1119"/>
      <c r="I4" s="1119"/>
      <c r="J4" s="1116"/>
      <c r="K4" s="1116"/>
      <c r="L4" s="1116"/>
      <c r="M4" s="1116"/>
    </row>
    <row r="5" spans="1:13" s="235" customFormat="1" ht="18" customHeight="1" thickBot="1">
      <c r="A5" s="1112"/>
      <c r="B5" s="1117"/>
      <c r="C5" s="1118"/>
      <c r="D5" s="686" t="s">
        <v>169</v>
      </c>
      <c r="E5" s="686" t="s">
        <v>170</v>
      </c>
      <c r="F5" s="686" t="s">
        <v>169</v>
      </c>
      <c r="G5" s="686" t="s">
        <v>170</v>
      </c>
      <c r="H5" s="686" t="s">
        <v>169</v>
      </c>
      <c r="I5" s="686" t="s">
        <v>170</v>
      </c>
      <c r="J5" s="1116"/>
      <c r="K5" s="1116"/>
      <c r="L5" s="1116"/>
      <c r="M5" s="1116"/>
    </row>
    <row r="6" spans="1:13" s="236" customFormat="1" ht="42.75" customHeight="1" thickBot="1">
      <c r="A6" s="1113"/>
      <c r="B6" s="1118" t="s">
        <v>141</v>
      </c>
      <c r="C6" s="1118"/>
      <c r="D6" s="1118" t="s">
        <v>580</v>
      </c>
      <c r="E6" s="1118"/>
      <c r="F6" s="1118" t="s">
        <v>581</v>
      </c>
      <c r="G6" s="1118"/>
      <c r="H6" s="1117" t="s">
        <v>582</v>
      </c>
      <c r="I6" s="1117"/>
      <c r="J6" s="685" t="s">
        <v>580</v>
      </c>
      <c r="K6" s="686" t="s">
        <v>581</v>
      </c>
      <c r="L6" s="685" t="s">
        <v>313</v>
      </c>
      <c r="M6" s="686" t="s">
        <v>583</v>
      </c>
    </row>
    <row r="7" spans="1:13" s="236" customFormat="1" ht="13.5" customHeight="1" thickBot="1">
      <c r="A7" s="687">
        <v>1</v>
      </c>
      <c r="B7" s="685">
        <v>2</v>
      </c>
      <c r="C7" s="685">
        <v>3</v>
      </c>
      <c r="D7" s="688">
        <v>4</v>
      </c>
      <c r="E7" s="686">
        <v>5</v>
      </c>
      <c r="F7" s="686">
        <v>6</v>
      </c>
      <c r="G7" s="686">
        <v>7</v>
      </c>
      <c r="H7" s="685">
        <v>8</v>
      </c>
      <c r="I7" s="688">
        <v>9</v>
      </c>
      <c r="J7" s="688">
        <v>10</v>
      </c>
      <c r="K7" s="688">
        <v>11</v>
      </c>
      <c r="L7" s="688" t="s">
        <v>142</v>
      </c>
      <c r="M7" s="689" t="s">
        <v>143</v>
      </c>
    </row>
    <row r="8" spans="1:13" ht="12.75" customHeight="1">
      <c r="A8" s="690" t="s">
        <v>144</v>
      </c>
      <c r="B8" s="691">
        <f aca="true" t="shared" si="0" ref="B8:C12">SUM(D8,F8,H8)</f>
        <v>0</v>
      </c>
      <c r="C8" s="691">
        <f t="shared" si="0"/>
        <v>0</v>
      </c>
      <c r="D8" s="692"/>
      <c r="E8" s="693"/>
      <c r="F8" s="692"/>
      <c r="G8" s="692"/>
      <c r="H8" s="694"/>
      <c r="I8" s="694"/>
      <c r="J8" s="694"/>
      <c r="K8" s="694"/>
      <c r="L8" s="695">
        <f aca="true" t="shared" si="1" ref="L8:L15">J8+K8</f>
        <v>0</v>
      </c>
      <c r="M8" s="696"/>
    </row>
    <row r="9" spans="1:13" ht="12.75" customHeight="1">
      <c r="A9" s="697" t="s">
        <v>145</v>
      </c>
      <c r="B9" s="691">
        <f t="shared" si="0"/>
        <v>0</v>
      </c>
      <c r="C9" s="691">
        <f t="shared" si="0"/>
        <v>0</v>
      </c>
      <c r="D9" s="698"/>
      <c r="E9" s="698"/>
      <c r="F9" s="698"/>
      <c r="G9" s="698"/>
      <c r="H9" s="698"/>
      <c r="I9" s="698"/>
      <c r="J9" s="698"/>
      <c r="K9" s="698"/>
      <c r="L9" s="699">
        <f t="shared" si="1"/>
        <v>0</v>
      </c>
      <c r="M9" s="700">
        <f>IF((C9&lt;&gt;0),ROUND((L9/C9)*100,1),"")</f>
      </c>
    </row>
    <row r="10" spans="1:13" ht="12.75" customHeight="1">
      <c r="A10" s="701" t="s">
        <v>146</v>
      </c>
      <c r="B10" s="691">
        <f t="shared" si="0"/>
        <v>20000</v>
      </c>
      <c r="C10" s="691">
        <f t="shared" si="0"/>
        <v>20000</v>
      </c>
      <c r="D10" s="702"/>
      <c r="E10" s="702"/>
      <c r="F10" s="702">
        <v>20000</v>
      </c>
      <c r="G10" s="702">
        <v>15227</v>
      </c>
      <c r="H10" s="702"/>
      <c r="I10" s="702">
        <v>4773</v>
      </c>
      <c r="J10" s="702">
        <v>5000</v>
      </c>
      <c r="K10" s="702">
        <v>14000</v>
      </c>
      <c r="L10" s="699">
        <f t="shared" si="1"/>
        <v>19000</v>
      </c>
      <c r="M10" s="706">
        <f>IF((C10&lt;&gt;0),ROUND((L10/C10)*100,1),"")</f>
        <v>95</v>
      </c>
    </row>
    <row r="11" spans="1:13" ht="12.75" customHeight="1">
      <c r="A11" s="701" t="s">
        <v>147</v>
      </c>
      <c r="B11" s="691">
        <f t="shared" si="0"/>
        <v>0</v>
      </c>
      <c r="C11" s="691">
        <f t="shared" si="0"/>
        <v>0</v>
      </c>
      <c r="D11" s="702"/>
      <c r="E11" s="702"/>
      <c r="F11" s="702"/>
      <c r="G11" s="702"/>
      <c r="H11" s="702"/>
      <c r="I11" s="702"/>
      <c r="J11" s="702"/>
      <c r="K11" s="702"/>
      <c r="L11" s="699">
        <f t="shared" si="1"/>
        <v>0</v>
      </c>
      <c r="M11" s="704">
        <f>IF((C11&lt;&gt;0),ROUND((L11/C11)*100,1),"")</f>
      </c>
    </row>
    <row r="12" spans="1:13" ht="12.75" customHeight="1">
      <c r="A12" s="701" t="s">
        <v>148</v>
      </c>
      <c r="B12" s="691">
        <f t="shared" si="0"/>
        <v>0</v>
      </c>
      <c r="C12" s="691">
        <f t="shared" si="0"/>
        <v>0</v>
      </c>
      <c r="D12" s="702"/>
      <c r="E12" s="702"/>
      <c r="F12" s="702"/>
      <c r="G12" s="702"/>
      <c r="H12" s="702"/>
      <c r="I12" s="702"/>
      <c r="J12" s="702"/>
      <c r="K12" s="702"/>
      <c r="L12" s="699">
        <f t="shared" si="1"/>
        <v>0</v>
      </c>
      <c r="M12" s="704">
        <f>IF((C12&lt;&gt;0),ROUND((L12/C12)*100,1),"")</f>
      </c>
    </row>
    <row r="13" spans="1:13" ht="12.75" customHeight="1">
      <c r="A13" s="701"/>
      <c r="B13" s="691"/>
      <c r="C13" s="691"/>
      <c r="D13" s="702"/>
      <c r="E13" s="702"/>
      <c r="F13" s="702"/>
      <c r="G13" s="702"/>
      <c r="H13" s="705"/>
      <c r="I13" s="705"/>
      <c r="J13" s="705"/>
      <c r="K13" s="759"/>
      <c r="L13" s="699">
        <f t="shared" si="1"/>
        <v>0</v>
      </c>
      <c r="M13" s="706"/>
    </row>
    <row r="14" spans="1:13" ht="12.75" customHeight="1" thickBot="1">
      <c r="A14" s="707"/>
      <c r="B14" s="708"/>
      <c r="C14" s="708"/>
      <c r="D14" s="709"/>
      <c r="E14" s="709"/>
      <c r="F14" s="709"/>
      <c r="G14" s="709"/>
      <c r="H14" s="709"/>
      <c r="I14" s="709"/>
      <c r="J14" s="709"/>
      <c r="K14" s="709"/>
      <c r="L14" s="710">
        <f t="shared" si="1"/>
        <v>0</v>
      </c>
      <c r="M14" s="711">
        <f>IF((C14&lt;&gt;0),ROUND((L14/C14)*100,1),"")</f>
      </c>
    </row>
    <row r="15" spans="1:13" ht="12.75" customHeight="1" thickBot="1">
      <c r="A15" s="712" t="s">
        <v>150</v>
      </c>
      <c r="B15" s="713">
        <f aca="true" t="shared" si="2" ref="B15:K15">B8+SUM(B10:B14)</f>
        <v>20000</v>
      </c>
      <c r="C15" s="713">
        <f t="shared" si="2"/>
        <v>20000</v>
      </c>
      <c r="D15" s="713">
        <f t="shared" si="2"/>
        <v>0</v>
      </c>
      <c r="E15" s="713">
        <f t="shared" si="2"/>
        <v>0</v>
      </c>
      <c r="F15" s="713">
        <f t="shared" si="2"/>
        <v>20000</v>
      </c>
      <c r="G15" s="713">
        <f t="shared" si="2"/>
        <v>15227</v>
      </c>
      <c r="H15" s="713">
        <f t="shared" si="2"/>
        <v>0</v>
      </c>
      <c r="I15" s="713">
        <f t="shared" si="2"/>
        <v>4773</v>
      </c>
      <c r="J15" s="713">
        <f t="shared" si="2"/>
        <v>5000</v>
      </c>
      <c r="K15" s="713">
        <f t="shared" si="2"/>
        <v>14000</v>
      </c>
      <c r="L15" s="713">
        <f t="shared" si="1"/>
        <v>19000</v>
      </c>
      <c r="M15" s="767"/>
    </row>
    <row r="16" spans="1:13" ht="9.75" customHeight="1">
      <c r="A16" s="714"/>
      <c r="B16" s="715"/>
      <c r="C16" s="715"/>
      <c r="D16" s="716"/>
      <c r="E16" s="716"/>
      <c r="F16" s="716"/>
      <c r="G16" s="716"/>
      <c r="H16" s="716"/>
      <c r="I16" s="716"/>
      <c r="J16" s="716"/>
      <c r="K16" s="716"/>
      <c r="L16" s="716"/>
      <c r="M16" s="716"/>
    </row>
    <row r="17" spans="1:13" ht="13.5" customHeight="1" thickBot="1">
      <c r="A17" s="752" t="s">
        <v>151</v>
      </c>
      <c r="B17" s="753"/>
      <c r="C17" s="753"/>
      <c r="D17" s="754"/>
      <c r="E17" s="754"/>
      <c r="F17" s="754"/>
      <c r="G17" s="754"/>
      <c r="H17" s="754"/>
      <c r="I17" s="754"/>
      <c r="J17" s="754"/>
      <c r="K17" s="754"/>
      <c r="L17" s="754"/>
      <c r="M17" s="719"/>
    </row>
    <row r="18" spans="1:13" ht="12.75" customHeight="1">
      <c r="A18" s="755" t="s">
        <v>152</v>
      </c>
      <c r="B18" s="691">
        <f aca="true" t="shared" si="3" ref="B18:C21">SUM(D18,F18,H18)</f>
        <v>5602</v>
      </c>
      <c r="C18" s="691">
        <f t="shared" si="3"/>
        <v>5602</v>
      </c>
      <c r="D18" s="692"/>
      <c r="E18" s="693"/>
      <c r="F18" s="692">
        <v>5602</v>
      </c>
      <c r="G18" s="692">
        <v>5602</v>
      </c>
      <c r="H18" s="756"/>
      <c r="I18" s="756">
        <v>0</v>
      </c>
      <c r="J18" s="756">
        <v>2044</v>
      </c>
      <c r="K18" s="756">
        <v>4088</v>
      </c>
      <c r="L18" s="757">
        <f aca="true" t="shared" si="4" ref="L18:L25">J18+K18</f>
        <v>6132</v>
      </c>
      <c r="M18" s="770">
        <f aca="true" t="shared" si="5" ref="M18:M25">IF((C18&lt;&gt;0),ROUND((L18/C18)*100,1),"")</f>
        <v>109.5</v>
      </c>
    </row>
    <row r="19" spans="1:13" ht="12.75" customHeight="1">
      <c r="A19" s="726" t="s">
        <v>153</v>
      </c>
      <c r="B19" s="691">
        <f t="shared" si="3"/>
        <v>0</v>
      </c>
      <c r="C19" s="691">
        <f t="shared" si="3"/>
        <v>0</v>
      </c>
      <c r="D19" s="702"/>
      <c r="E19" s="702"/>
      <c r="F19" s="702"/>
      <c r="G19" s="702"/>
      <c r="H19" s="759"/>
      <c r="I19" s="759">
        <v>0</v>
      </c>
      <c r="J19" s="759"/>
      <c r="K19" s="759"/>
      <c r="L19" s="760">
        <f t="shared" si="4"/>
        <v>0</v>
      </c>
      <c r="M19" s="762">
        <f t="shared" si="5"/>
      </c>
    </row>
    <row r="20" spans="1:13" ht="12.75" customHeight="1">
      <c r="A20" s="726" t="s">
        <v>154</v>
      </c>
      <c r="B20" s="691">
        <f t="shared" si="3"/>
        <v>13951</v>
      </c>
      <c r="C20" s="691">
        <f t="shared" si="3"/>
        <v>13951</v>
      </c>
      <c r="D20" s="702"/>
      <c r="E20" s="702"/>
      <c r="F20" s="702">
        <v>13951</v>
      </c>
      <c r="G20" s="702">
        <v>9704</v>
      </c>
      <c r="H20" s="759"/>
      <c r="I20" s="759">
        <v>4247</v>
      </c>
      <c r="J20" s="759">
        <v>1950</v>
      </c>
      <c r="K20" s="759">
        <v>10764</v>
      </c>
      <c r="L20" s="760">
        <f t="shared" si="4"/>
        <v>12714</v>
      </c>
      <c r="M20" s="762">
        <f t="shared" si="5"/>
        <v>91.1</v>
      </c>
    </row>
    <row r="21" spans="1:13" ht="12.75" customHeight="1">
      <c r="A21" s="726" t="s">
        <v>155</v>
      </c>
      <c r="B21" s="691">
        <f t="shared" si="3"/>
        <v>447</v>
      </c>
      <c r="C21" s="691">
        <f t="shared" si="3"/>
        <v>447</v>
      </c>
      <c r="D21" s="702"/>
      <c r="E21" s="702"/>
      <c r="F21" s="702">
        <v>447</v>
      </c>
      <c r="G21" s="702">
        <v>0</v>
      </c>
      <c r="H21" s="759"/>
      <c r="I21" s="759">
        <v>447</v>
      </c>
      <c r="J21" s="759"/>
      <c r="K21" s="759">
        <v>447</v>
      </c>
      <c r="L21" s="760">
        <f t="shared" si="4"/>
        <v>447</v>
      </c>
      <c r="M21" s="762">
        <f t="shared" si="5"/>
        <v>100</v>
      </c>
    </row>
    <row r="22" spans="1:13" ht="12.75" customHeight="1">
      <c r="A22" s="732"/>
      <c r="B22" s="691"/>
      <c r="C22" s="702"/>
      <c r="D22" s="702"/>
      <c r="E22" s="702"/>
      <c r="F22" s="702"/>
      <c r="G22" s="702"/>
      <c r="H22" s="759"/>
      <c r="I22" s="759"/>
      <c r="J22" s="759"/>
      <c r="K22" s="759"/>
      <c r="L22" s="760">
        <f t="shared" si="4"/>
        <v>0</v>
      </c>
      <c r="M22" s="762">
        <f t="shared" si="5"/>
      </c>
    </row>
    <row r="23" spans="1:13" ht="12.75" customHeight="1">
      <c r="A23" s="732"/>
      <c r="B23" s="691"/>
      <c r="C23" s="702"/>
      <c r="D23" s="702"/>
      <c r="E23" s="702"/>
      <c r="F23" s="702"/>
      <c r="G23" s="702"/>
      <c r="H23" s="759"/>
      <c r="I23" s="759"/>
      <c r="J23" s="759"/>
      <c r="K23" s="759"/>
      <c r="L23" s="760">
        <f t="shared" si="4"/>
        <v>0</v>
      </c>
      <c r="M23" s="773">
        <f t="shared" si="5"/>
      </c>
    </row>
    <row r="24" spans="1:13" ht="12.75" customHeight="1" thickBot="1">
      <c r="A24" s="763"/>
      <c r="B24" s="708"/>
      <c r="C24" s="709"/>
      <c r="D24" s="709"/>
      <c r="E24" s="709"/>
      <c r="F24" s="709"/>
      <c r="G24" s="709"/>
      <c r="H24" s="746"/>
      <c r="I24" s="746"/>
      <c r="J24" s="746"/>
      <c r="K24" s="746"/>
      <c r="L24" s="764">
        <f t="shared" si="4"/>
        <v>0</v>
      </c>
      <c r="M24" s="765">
        <f t="shared" si="5"/>
      </c>
    </row>
    <row r="25" spans="1:13" ht="13.5" customHeight="1" thickBot="1">
      <c r="A25" s="766" t="s">
        <v>156</v>
      </c>
      <c r="B25" s="713">
        <f aca="true" t="shared" si="6" ref="B25:K25">SUM(B18:B24)</f>
        <v>20000</v>
      </c>
      <c r="C25" s="713">
        <f t="shared" si="6"/>
        <v>20000</v>
      </c>
      <c r="D25" s="713">
        <f t="shared" si="6"/>
        <v>0</v>
      </c>
      <c r="E25" s="713">
        <f t="shared" si="6"/>
        <v>0</v>
      </c>
      <c r="F25" s="713">
        <f t="shared" si="6"/>
        <v>20000</v>
      </c>
      <c r="G25" s="713">
        <f t="shared" si="6"/>
        <v>15306</v>
      </c>
      <c r="H25" s="713">
        <f t="shared" si="6"/>
        <v>0</v>
      </c>
      <c r="I25" s="713">
        <f t="shared" si="6"/>
        <v>4694</v>
      </c>
      <c r="J25" s="713">
        <f t="shared" si="6"/>
        <v>3994</v>
      </c>
      <c r="K25" s="713">
        <f t="shared" si="6"/>
        <v>15299</v>
      </c>
      <c r="L25" s="713">
        <f t="shared" si="4"/>
        <v>19293</v>
      </c>
      <c r="M25" s="762">
        <f t="shared" si="5"/>
        <v>96.5</v>
      </c>
    </row>
    <row r="26" spans="1:13" ht="10.5" customHeight="1">
      <c r="A26" s="1128" t="s">
        <v>157</v>
      </c>
      <c r="B26" s="1128"/>
      <c r="C26" s="1128"/>
      <c r="D26" s="1128"/>
      <c r="E26" s="1128"/>
      <c r="F26" s="1128"/>
      <c r="G26" s="1128"/>
      <c r="H26" s="1128"/>
      <c r="I26" s="1128"/>
      <c r="J26" s="1128"/>
      <c r="K26" s="1128"/>
      <c r="L26" s="1128"/>
      <c r="M26" s="1128"/>
    </row>
    <row r="27" spans="1:13" ht="6" customHeight="1">
      <c r="A27" s="323"/>
      <c r="B27" s="323"/>
      <c r="C27" s="323"/>
      <c r="D27" s="323"/>
      <c r="E27" s="323"/>
      <c r="F27" s="323"/>
      <c r="G27" s="323"/>
      <c r="H27" s="323"/>
      <c r="I27" s="323"/>
      <c r="J27" s="323"/>
      <c r="K27" s="323"/>
      <c r="L27" s="323"/>
      <c r="M27" s="323"/>
    </row>
    <row r="28" spans="1:13" ht="15" customHeight="1">
      <c r="A28" s="1109" t="s">
        <v>584</v>
      </c>
      <c r="B28" s="1109"/>
      <c r="C28" s="1109"/>
      <c r="D28" s="1109"/>
      <c r="E28" s="1109"/>
      <c r="F28" s="1109"/>
      <c r="G28" s="1109"/>
      <c r="H28" s="1109"/>
      <c r="I28" s="1109"/>
      <c r="J28" s="1109"/>
      <c r="K28" s="1109"/>
      <c r="L28" s="1109"/>
      <c r="M28" s="1109"/>
    </row>
    <row r="29" spans="12:13" ht="12" customHeight="1" thickBot="1">
      <c r="L29" s="1110" t="s">
        <v>759</v>
      </c>
      <c r="M29" s="1110"/>
    </row>
    <row r="30" spans="1:13" ht="13.5" thickBot="1">
      <c r="A30" s="1120" t="s">
        <v>158</v>
      </c>
      <c r="B30" s="1121"/>
      <c r="C30" s="1121"/>
      <c r="D30" s="1121"/>
      <c r="E30" s="1121"/>
      <c r="F30" s="1121"/>
      <c r="G30" s="1121"/>
      <c r="H30" s="1121"/>
      <c r="I30" s="1121"/>
      <c r="J30" s="1121"/>
      <c r="K30" s="742" t="s">
        <v>169</v>
      </c>
      <c r="L30" s="742" t="s">
        <v>170</v>
      </c>
      <c r="M30" s="742" t="s">
        <v>168</v>
      </c>
    </row>
    <row r="31" spans="1:13" ht="12.75">
      <c r="A31" s="1122"/>
      <c r="B31" s="1123"/>
      <c r="C31" s="1123"/>
      <c r="D31" s="1123"/>
      <c r="E31" s="1123"/>
      <c r="F31" s="1123"/>
      <c r="G31" s="1123"/>
      <c r="H31" s="1123"/>
      <c r="I31" s="1123"/>
      <c r="J31" s="1123"/>
      <c r="K31" s="743"/>
      <c r="L31" s="744"/>
      <c r="M31" s="744"/>
    </row>
    <row r="32" spans="1:13" ht="13.5" thickBot="1">
      <c r="A32" s="1124"/>
      <c r="B32" s="1125"/>
      <c r="C32" s="1125"/>
      <c r="D32" s="1125"/>
      <c r="E32" s="1125"/>
      <c r="F32" s="1125"/>
      <c r="G32" s="1125"/>
      <c r="H32" s="1125"/>
      <c r="I32" s="1125"/>
      <c r="J32" s="1125"/>
      <c r="K32" s="745"/>
      <c r="L32" s="746"/>
      <c r="M32" s="746"/>
    </row>
    <row r="33" spans="1:13" ht="13.5" thickBot="1">
      <c r="A33" s="1126" t="s">
        <v>177</v>
      </c>
      <c r="B33" s="1127"/>
      <c r="C33" s="1127"/>
      <c r="D33" s="1127"/>
      <c r="E33" s="1127"/>
      <c r="F33" s="1127"/>
      <c r="G33" s="1127"/>
      <c r="H33" s="1127"/>
      <c r="I33" s="1127"/>
      <c r="J33" s="1127"/>
      <c r="K33" s="747">
        <f>SUM(K31:K32)</f>
        <v>0</v>
      </c>
      <c r="L33" s="747">
        <f>SUM(L31:L32)</f>
        <v>0</v>
      </c>
      <c r="M33" s="747">
        <f>SUM(M31:M32)</f>
        <v>0</v>
      </c>
    </row>
  </sheetData>
  <sheetProtection/>
  <mergeCells count="20">
    <mergeCell ref="D4:I4"/>
    <mergeCell ref="B6:C6"/>
    <mergeCell ref="A28:M28"/>
    <mergeCell ref="L29:M29"/>
    <mergeCell ref="H6:I6"/>
    <mergeCell ref="A26:M26"/>
    <mergeCell ref="A1:C1"/>
    <mergeCell ref="D1:M1"/>
    <mergeCell ref="L2:M2"/>
    <mergeCell ref="A3:A6"/>
    <mergeCell ref="B3:I3"/>
    <mergeCell ref="J3:M5"/>
    <mergeCell ref="B4:B5"/>
    <mergeCell ref="C4:C5"/>
    <mergeCell ref="D6:E6"/>
    <mergeCell ref="F6:G6"/>
    <mergeCell ref="A30:J30"/>
    <mergeCell ref="A31:J31"/>
    <mergeCell ref="A32:J32"/>
    <mergeCell ref="A33:J33"/>
  </mergeCells>
  <printOptions horizontalCentered="1"/>
  <pageMargins left="0.7874015748031497" right="0.7874015748031497" top="1.1811023622047245" bottom="0.984251968503937" header="0.7874015748031497" footer="0.7874015748031497"/>
  <pageSetup fitToHeight="2" fitToWidth="2" horizontalDpi="600" verticalDpi="600" orientation="landscape" paperSize="9" scale="90" r:id="rId1"/>
  <headerFooter alignWithMargins="0">
    <oddHeader>&amp;C&amp;"Times New Roman CE,Félkövér"&amp;12
Európai uniós támogatással megvalósuló projektek pénzügyi teljesítése&amp;R&amp;"Times New Roman CE,Félkövér dőlt"&amp;11 11/6. melléklet a 11/2014. (V. 6.) önkormányzati rendelethez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M33"/>
  <sheetViews>
    <sheetView zoomScaleSheetLayoutView="100" workbookViewId="0" topLeftCell="A1">
      <selection activeCell="O11" sqref="O11"/>
    </sheetView>
  </sheetViews>
  <sheetFormatPr defaultColWidth="8.00390625" defaultRowHeight="12.75"/>
  <cols>
    <col min="1" max="1" width="24.7109375" style="233" customWidth="1"/>
    <col min="2" max="13" width="9.28125" style="233" customWidth="1"/>
    <col min="14" max="16384" width="8.00390625" style="233" customWidth="1"/>
  </cols>
  <sheetData>
    <row r="1" spans="1:13" ht="15.75" customHeight="1">
      <c r="A1" s="1090"/>
      <c r="B1" s="1090"/>
      <c r="C1" s="1090"/>
      <c r="D1" s="1091" t="s">
        <v>588</v>
      </c>
      <c r="E1" s="1092"/>
      <c r="F1" s="1092"/>
      <c r="G1" s="1092"/>
      <c r="H1" s="1092"/>
      <c r="I1" s="1092"/>
      <c r="J1" s="1092"/>
      <c r="K1" s="1092"/>
      <c r="L1" s="1092"/>
      <c r="M1" s="1092"/>
    </row>
    <row r="2" spans="12:13" s="249" customFormat="1" ht="15.75" thickBot="1">
      <c r="L2" s="1110" t="s">
        <v>759</v>
      </c>
      <c r="M2" s="1110"/>
    </row>
    <row r="3" spans="1:13" s="249" customFormat="1" ht="17.25" customHeight="1" thickBot="1">
      <c r="A3" s="1111" t="s">
        <v>315</v>
      </c>
      <c r="B3" s="1114" t="s">
        <v>139</v>
      </c>
      <c r="C3" s="1114"/>
      <c r="D3" s="1114"/>
      <c r="E3" s="1114"/>
      <c r="F3" s="1114"/>
      <c r="G3" s="1114"/>
      <c r="H3" s="1114"/>
      <c r="I3" s="1114"/>
      <c r="J3" s="1115" t="s">
        <v>168</v>
      </c>
      <c r="K3" s="1115"/>
      <c r="L3" s="1115"/>
      <c r="M3" s="1115"/>
    </row>
    <row r="4" spans="1:13" s="235" customFormat="1" ht="18" customHeight="1" thickBot="1">
      <c r="A4" s="1112"/>
      <c r="B4" s="1117" t="s">
        <v>169</v>
      </c>
      <c r="C4" s="1118" t="s">
        <v>170</v>
      </c>
      <c r="D4" s="1119" t="s">
        <v>140</v>
      </c>
      <c r="E4" s="1119"/>
      <c r="F4" s="1119"/>
      <c r="G4" s="1119"/>
      <c r="H4" s="1119"/>
      <c r="I4" s="1119"/>
      <c r="J4" s="1116"/>
      <c r="K4" s="1116"/>
      <c r="L4" s="1116"/>
      <c r="M4" s="1116"/>
    </row>
    <row r="5" spans="1:13" s="235" customFormat="1" ht="18" customHeight="1" thickBot="1">
      <c r="A5" s="1112"/>
      <c r="B5" s="1117"/>
      <c r="C5" s="1118"/>
      <c r="D5" s="686" t="s">
        <v>169</v>
      </c>
      <c r="E5" s="686" t="s">
        <v>170</v>
      </c>
      <c r="F5" s="686" t="s">
        <v>169</v>
      </c>
      <c r="G5" s="686" t="s">
        <v>170</v>
      </c>
      <c r="H5" s="686" t="s">
        <v>169</v>
      </c>
      <c r="I5" s="686" t="s">
        <v>170</v>
      </c>
      <c r="J5" s="1116"/>
      <c r="K5" s="1116"/>
      <c r="L5" s="1116"/>
      <c r="M5" s="1116"/>
    </row>
    <row r="6" spans="1:13" s="236" customFormat="1" ht="42.75" customHeight="1" thickBot="1">
      <c r="A6" s="1113"/>
      <c r="B6" s="1118" t="s">
        <v>141</v>
      </c>
      <c r="C6" s="1118"/>
      <c r="D6" s="1118" t="s">
        <v>580</v>
      </c>
      <c r="E6" s="1118"/>
      <c r="F6" s="1118" t="s">
        <v>581</v>
      </c>
      <c r="G6" s="1118"/>
      <c r="H6" s="1117" t="s">
        <v>582</v>
      </c>
      <c r="I6" s="1117"/>
      <c r="J6" s="685" t="s">
        <v>580</v>
      </c>
      <c r="K6" s="686" t="s">
        <v>581</v>
      </c>
      <c r="L6" s="685" t="s">
        <v>313</v>
      </c>
      <c r="M6" s="686" t="s">
        <v>583</v>
      </c>
    </row>
    <row r="7" spans="1:13" s="236" customFormat="1" ht="13.5" customHeight="1" thickBot="1">
      <c r="A7" s="687">
        <v>1</v>
      </c>
      <c r="B7" s="685">
        <v>2</v>
      </c>
      <c r="C7" s="685">
        <v>3</v>
      </c>
      <c r="D7" s="688">
        <v>4</v>
      </c>
      <c r="E7" s="686">
        <v>5</v>
      </c>
      <c r="F7" s="686">
        <v>6</v>
      </c>
      <c r="G7" s="686">
        <v>7</v>
      </c>
      <c r="H7" s="685">
        <v>8</v>
      </c>
      <c r="I7" s="688">
        <v>9</v>
      </c>
      <c r="J7" s="688">
        <v>10</v>
      </c>
      <c r="K7" s="688">
        <v>11</v>
      </c>
      <c r="L7" s="688" t="s">
        <v>142</v>
      </c>
      <c r="M7" s="777" t="s">
        <v>143</v>
      </c>
    </row>
    <row r="8" spans="1:13" ht="12.75" customHeight="1">
      <c r="A8" s="690" t="s">
        <v>144</v>
      </c>
      <c r="B8" s="691">
        <f aca="true" t="shared" si="0" ref="B8:C13">SUM(D8,F8,H8)</f>
        <v>0</v>
      </c>
      <c r="C8" s="691">
        <f t="shared" si="0"/>
        <v>0</v>
      </c>
      <c r="D8" s="692"/>
      <c r="E8" s="693"/>
      <c r="F8" s="692"/>
      <c r="G8" s="692"/>
      <c r="H8" s="694"/>
      <c r="I8" s="694"/>
      <c r="J8" s="694"/>
      <c r="K8" s="694"/>
      <c r="L8" s="778">
        <f aca="true" t="shared" si="1" ref="L8:L15">J8+K8</f>
        <v>0</v>
      </c>
      <c r="M8" s="779"/>
    </row>
    <row r="9" spans="1:13" ht="12.75" customHeight="1">
      <c r="A9" s="697" t="s">
        <v>145</v>
      </c>
      <c r="B9" s="691">
        <f t="shared" si="0"/>
        <v>0</v>
      </c>
      <c r="C9" s="691">
        <f t="shared" si="0"/>
        <v>0</v>
      </c>
      <c r="D9" s="698"/>
      <c r="E9" s="698"/>
      <c r="F9" s="698"/>
      <c r="G9" s="698"/>
      <c r="H9" s="698"/>
      <c r="I9" s="698"/>
      <c r="J9" s="698"/>
      <c r="K9" s="698"/>
      <c r="L9" s="780">
        <f t="shared" si="1"/>
        <v>0</v>
      </c>
      <c r="M9" s="700">
        <f aca="true" t="shared" si="2" ref="M9:M15">IF((C9&lt;&gt;0),ROUND((L9/C9)*100,1),"")</f>
      </c>
    </row>
    <row r="10" spans="1:13" ht="12.75" customHeight="1">
      <c r="A10" s="701" t="s">
        <v>146</v>
      </c>
      <c r="B10" s="691">
        <f t="shared" si="0"/>
        <v>26981</v>
      </c>
      <c r="C10" s="691">
        <f t="shared" si="0"/>
        <v>26981</v>
      </c>
      <c r="D10" s="702">
        <v>7790</v>
      </c>
      <c r="E10" s="702">
        <v>7790</v>
      </c>
      <c r="F10" s="702">
        <v>11731</v>
      </c>
      <c r="G10" s="702">
        <v>11731</v>
      </c>
      <c r="H10" s="702">
        <v>7460</v>
      </c>
      <c r="I10" s="702">
        <v>7460</v>
      </c>
      <c r="J10" s="702">
        <v>7025</v>
      </c>
      <c r="K10" s="702">
        <v>13061</v>
      </c>
      <c r="L10" s="780">
        <f t="shared" si="1"/>
        <v>20086</v>
      </c>
      <c r="M10" s="761">
        <f t="shared" si="2"/>
        <v>74.4</v>
      </c>
    </row>
    <row r="11" spans="1:13" ht="12.75" customHeight="1">
      <c r="A11" s="701" t="s">
        <v>147</v>
      </c>
      <c r="B11" s="691">
        <f t="shared" si="0"/>
        <v>0</v>
      </c>
      <c r="C11" s="691">
        <f t="shared" si="0"/>
        <v>0</v>
      </c>
      <c r="D11" s="702"/>
      <c r="E11" s="702"/>
      <c r="F11" s="702"/>
      <c r="G11" s="702"/>
      <c r="H11" s="702"/>
      <c r="I11" s="702"/>
      <c r="J11" s="702"/>
      <c r="K11" s="702"/>
      <c r="L11" s="780">
        <f t="shared" si="1"/>
        <v>0</v>
      </c>
      <c r="M11" s="704">
        <f t="shared" si="2"/>
      </c>
    </row>
    <row r="12" spans="1:13" ht="12.75" customHeight="1">
      <c r="A12" s="701" t="s">
        <v>148</v>
      </c>
      <c r="B12" s="691">
        <f t="shared" si="0"/>
        <v>0</v>
      </c>
      <c r="C12" s="691">
        <f t="shared" si="0"/>
        <v>0</v>
      </c>
      <c r="D12" s="702"/>
      <c r="E12" s="702"/>
      <c r="F12" s="702"/>
      <c r="G12" s="702"/>
      <c r="H12" s="702"/>
      <c r="I12" s="702"/>
      <c r="J12" s="702"/>
      <c r="K12" s="702"/>
      <c r="L12" s="780">
        <f t="shared" si="1"/>
        <v>0</v>
      </c>
      <c r="M12" s="704">
        <f t="shared" si="2"/>
      </c>
    </row>
    <row r="13" spans="1:13" ht="12.75" customHeight="1">
      <c r="A13" s="701" t="s">
        <v>149</v>
      </c>
      <c r="B13" s="691">
        <f t="shared" si="0"/>
        <v>0</v>
      </c>
      <c r="C13" s="691">
        <f t="shared" si="0"/>
        <v>0</v>
      </c>
      <c r="D13" s="702"/>
      <c r="E13" s="702"/>
      <c r="F13" s="702"/>
      <c r="G13" s="702"/>
      <c r="H13" s="705"/>
      <c r="I13" s="705"/>
      <c r="J13" s="705"/>
      <c r="K13" s="705"/>
      <c r="L13" s="780">
        <f t="shared" si="1"/>
        <v>0</v>
      </c>
      <c r="M13" s="706">
        <f t="shared" si="2"/>
      </c>
    </row>
    <row r="14" spans="1:13" ht="12.75" customHeight="1" thickBot="1">
      <c r="A14" s="707"/>
      <c r="B14" s="708"/>
      <c r="C14" s="708"/>
      <c r="D14" s="709"/>
      <c r="E14" s="709"/>
      <c r="F14" s="709"/>
      <c r="G14" s="709"/>
      <c r="H14" s="709"/>
      <c r="I14" s="709"/>
      <c r="J14" s="709"/>
      <c r="K14" s="709"/>
      <c r="L14" s="781">
        <f t="shared" si="1"/>
        <v>0</v>
      </c>
      <c r="M14" s="782">
        <f t="shared" si="2"/>
      </c>
    </row>
    <row r="15" spans="1:13" ht="12.75" customHeight="1" thickBot="1">
      <c r="A15" s="712" t="s">
        <v>150</v>
      </c>
      <c r="B15" s="713">
        <f aca="true" t="shared" si="3" ref="B15:K15">B8+SUM(B10:B14)</f>
        <v>26981</v>
      </c>
      <c r="C15" s="713">
        <f t="shared" si="3"/>
        <v>26981</v>
      </c>
      <c r="D15" s="713">
        <f t="shared" si="3"/>
        <v>7790</v>
      </c>
      <c r="E15" s="713">
        <f t="shared" si="3"/>
        <v>7790</v>
      </c>
      <c r="F15" s="713">
        <f t="shared" si="3"/>
        <v>11731</v>
      </c>
      <c r="G15" s="713">
        <f t="shared" si="3"/>
        <v>11731</v>
      </c>
      <c r="H15" s="713">
        <f t="shared" si="3"/>
        <v>7460</v>
      </c>
      <c r="I15" s="713">
        <f t="shared" si="3"/>
        <v>7460</v>
      </c>
      <c r="J15" s="713">
        <f t="shared" si="3"/>
        <v>7025</v>
      </c>
      <c r="K15" s="713">
        <f t="shared" si="3"/>
        <v>13061</v>
      </c>
      <c r="L15" s="713">
        <f t="shared" si="1"/>
        <v>20086</v>
      </c>
      <c r="M15" s="783">
        <f t="shared" si="2"/>
        <v>74.4</v>
      </c>
    </row>
    <row r="16" spans="1:13" ht="9.75" customHeight="1">
      <c r="A16" s="714"/>
      <c r="B16" s="715"/>
      <c r="C16" s="715"/>
      <c r="D16" s="716"/>
      <c r="E16" s="716"/>
      <c r="F16" s="716"/>
      <c r="G16" s="716"/>
      <c r="H16" s="716"/>
      <c r="I16" s="716"/>
      <c r="J16" s="716"/>
      <c r="K16" s="716"/>
      <c r="L16" s="716"/>
      <c r="M16" s="716"/>
    </row>
    <row r="17" spans="1:13" ht="13.5" customHeight="1" thickBot="1">
      <c r="A17" s="752" t="s">
        <v>151</v>
      </c>
      <c r="B17" s="753"/>
      <c r="C17" s="753"/>
      <c r="D17" s="754"/>
      <c r="E17" s="754"/>
      <c r="F17" s="754"/>
      <c r="G17" s="754"/>
      <c r="H17" s="754"/>
      <c r="I17" s="754"/>
      <c r="J17" s="754"/>
      <c r="K17" s="754"/>
      <c r="L17" s="719"/>
      <c r="M17" s="719"/>
    </row>
    <row r="18" spans="1:13" ht="12.75" customHeight="1">
      <c r="A18" s="755" t="s">
        <v>152</v>
      </c>
      <c r="B18" s="691">
        <f aca="true" t="shared" si="4" ref="B18:C21">SUM(D18,F18,H18)</f>
        <v>14752</v>
      </c>
      <c r="C18" s="691">
        <f t="shared" si="4"/>
        <v>13792</v>
      </c>
      <c r="D18" s="692">
        <v>2719</v>
      </c>
      <c r="E18" s="693">
        <v>2719</v>
      </c>
      <c r="F18" s="692">
        <v>7398</v>
      </c>
      <c r="G18" s="692">
        <v>7398</v>
      </c>
      <c r="H18" s="756">
        <v>4635</v>
      </c>
      <c r="I18" s="756">
        <v>3675</v>
      </c>
      <c r="J18" s="756">
        <v>2057</v>
      </c>
      <c r="K18" s="768">
        <v>5517</v>
      </c>
      <c r="L18" s="784">
        <f aca="true" t="shared" si="5" ref="L18:L25">J18+K18</f>
        <v>7574</v>
      </c>
      <c r="M18" s="785">
        <f aca="true" t="shared" si="6" ref="M18:M25">IF((C18&lt;&gt;0),ROUND((L18/C18)*100,1),"")</f>
        <v>54.9</v>
      </c>
    </row>
    <row r="19" spans="1:13" ht="12.75" customHeight="1">
      <c r="A19" s="726" t="s">
        <v>153</v>
      </c>
      <c r="B19" s="691">
        <f t="shared" si="4"/>
        <v>2489</v>
      </c>
      <c r="C19" s="691">
        <f t="shared" si="4"/>
        <v>2489</v>
      </c>
      <c r="D19" s="702">
        <v>2489</v>
      </c>
      <c r="E19" s="702">
        <v>2489</v>
      </c>
      <c r="F19" s="702"/>
      <c r="G19" s="702"/>
      <c r="H19" s="759"/>
      <c r="I19" s="759"/>
      <c r="J19" s="759">
        <v>2304</v>
      </c>
      <c r="K19" s="771">
        <v>50</v>
      </c>
      <c r="L19" s="786">
        <f t="shared" si="5"/>
        <v>2354</v>
      </c>
      <c r="M19" s="787">
        <f t="shared" si="6"/>
        <v>94.6</v>
      </c>
    </row>
    <row r="20" spans="1:13" ht="12.75" customHeight="1">
      <c r="A20" s="726" t="s">
        <v>154</v>
      </c>
      <c r="B20" s="691">
        <f t="shared" si="4"/>
        <v>9380</v>
      </c>
      <c r="C20" s="691">
        <f t="shared" si="4"/>
        <v>10340</v>
      </c>
      <c r="D20" s="702">
        <v>2522</v>
      </c>
      <c r="E20" s="702">
        <v>2522</v>
      </c>
      <c r="F20" s="702">
        <v>4153</v>
      </c>
      <c r="G20" s="702">
        <v>4153</v>
      </c>
      <c r="H20" s="759">
        <v>2705</v>
      </c>
      <c r="I20" s="759">
        <v>3665</v>
      </c>
      <c r="J20" s="759">
        <v>1211</v>
      </c>
      <c r="K20" s="771">
        <v>2646</v>
      </c>
      <c r="L20" s="788">
        <f t="shared" si="5"/>
        <v>3857</v>
      </c>
      <c r="M20" s="787">
        <f t="shared" si="6"/>
        <v>37.3</v>
      </c>
    </row>
    <row r="21" spans="1:13" ht="12.75" customHeight="1">
      <c r="A21" s="726" t="s">
        <v>155</v>
      </c>
      <c r="B21" s="691">
        <f t="shared" si="4"/>
        <v>360</v>
      </c>
      <c r="C21" s="691">
        <f t="shared" si="4"/>
        <v>360</v>
      </c>
      <c r="D21" s="702">
        <v>60</v>
      </c>
      <c r="E21" s="702">
        <v>60</v>
      </c>
      <c r="F21" s="702">
        <v>180</v>
      </c>
      <c r="G21" s="702">
        <v>180</v>
      </c>
      <c r="H21" s="759">
        <v>120</v>
      </c>
      <c r="I21" s="759">
        <v>120</v>
      </c>
      <c r="J21" s="759"/>
      <c r="K21" s="771">
        <v>180</v>
      </c>
      <c r="L21" s="788">
        <f t="shared" si="5"/>
        <v>180</v>
      </c>
      <c r="M21" s="787">
        <f t="shared" si="6"/>
        <v>50</v>
      </c>
    </row>
    <row r="22" spans="1:13" ht="12.75" customHeight="1">
      <c r="A22" s="732"/>
      <c r="B22" s="691"/>
      <c r="C22" s="702"/>
      <c r="D22" s="702"/>
      <c r="E22" s="702"/>
      <c r="F22" s="702"/>
      <c r="G22" s="702"/>
      <c r="H22" s="759"/>
      <c r="I22" s="759"/>
      <c r="J22" s="759"/>
      <c r="K22" s="771"/>
      <c r="L22" s="788">
        <f t="shared" si="5"/>
        <v>0</v>
      </c>
      <c r="M22" s="789">
        <f t="shared" si="6"/>
      </c>
    </row>
    <row r="23" spans="1:13" ht="12.75" customHeight="1">
      <c r="A23" s="732"/>
      <c r="B23" s="691"/>
      <c r="C23" s="702"/>
      <c r="D23" s="702"/>
      <c r="E23" s="702"/>
      <c r="F23" s="702"/>
      <c r="G23" s="702"/>
      <c r="H23" s="759"/>
      <c r="I23" s="759"/>
      <c r="J23" s="759"/>
      <c r="K23" s="771"/>
      <c r="L23" s="788">
        <f t="shared" si="5"/>
        <v>0</v>
      </c>
      <c r="M23" s="790">
        <f t="shared" si="6"/>
      </c>
    </row>
    <row r="24" spans="1:13" ht="12.75" customHeight="1" thickBot="1">
      <c r="A24" s="763"/>
      <c r="B24" s="708"/>
      <c r="C24" s="709"/>
      <c r="D24" s="709"/>
      <c r="E24" s="709"/>
      <c r="F24" s="709"/>
      <c r="G24" s="709"/>
      <c r="H24" s="746"/>
      <c r="I24" s="746"/>
      <c r="J24" s="746"/>
      <c r="K24" s="774"/>
      <c r="L24" s="791">
        <f t="shared" si="5"/>
        <v>0</v>
      </c>
      <c r="M24" s="792">
        <f t="shared" si="6"/>
      </c>
    </row>
    <row r="25" spans="1:13" ht="13.5" customHeight="1" thickBot="1">
      <c r="A25" s="766" t="s">
        <v>156</v>
      </c>
      <c r="B25" s="713">
        <f aca="true" t="shared" si="7" ref="B25:K25">SUM(B18:B24)</f>
        <v>26981</v>
      </c>
      <c r="C25" s="713">
        <f t="shared" si="7"/>
        <v>26981</v>
      </c>
      <c r="D25" s="713">
        <f t="shared" si="7"/>
        <v>7790</v>
      </c>
      <c r="E25" s="713">
        <f t="shared" si="7"/>
        <v>7790</v>
      </c>
      <c r="F25" s="713">
        <f t="shared" si="7"/>
        <v>11731</v>
      </c>
      <c r="G25" s="713">
        <f t="shared" si="7"/>
        <v>11731</v>
      </c>
      <c r="H25" s="713">
        <f t="shared" si="7"/>
        <v>7460</v>
      </c>
      <c r="I25" s="713">
        <f t="shared" si="7"/>
        <v>7460</v>
      </c>
      <c r="J25" s="713">
        <f t="shared" si="7"/>
        <v>5572</v>
      </c>
      <c r="K25" s="713">
        <f t="shared" si="7"/>
        <v>8393</v>
      </c>
      <c r="L25" s="741">
        <f t="shared" si="5"/>
        <v>13965</v>
      </c>
      <c r="M25" s="762">
        <f t="shared" si="6"/>
        <v>51.8</v>
      </c>
    </row>
    <row r="26" spans="1:13" ht="10.5" customHeight="1">
      <c r="A26" s="1128" t="s">
        <v>157</v>
      </c>
      <c r="B26" s="1128"/>
      <c r="C26" s="1128"/>
      <c r="D26" s="1128"/>
      <c r="E26" s="1128"/>
      <c r="F26" s="1128"/>
      <c r="G26" s="1128"/>
      <c r="H26" s="1128"/>
      <c r="I26" s="1128"/>
      <c r="J26" s="1128"/>
      <c r="K26" s="1128"/>
      <c r="L26" s="1128"/>
      <c r="M26" s="1128"/>
    </row>
    <row r="27" spans="1:13" ht="6" customHeight="1">
      <c r="A27" s="323"/>
      <c r="B27" s="323"/>
      <c r="C27" s="323"/>
      <c r="D27" s="323"/>
      <c r="E27" s="323"/>
      <c r="F27" s="323"/>
      <c r="G27" s="323"/>
      <c r="H27" s="323"/>
      <c r="I27" s="323"/>
      <c r="J27" s="323"/>
      <c r="K27" s="323"/>
      <c r="L27" s="323"/>
      <c r="M27" s="323"/>
    </row>
    <row r="28" spans="1:13" ht="15" customHeight="1">
      <c r="A28" s="1109" t="s">
        <v>584</v>
      </c>
      <c r="B28" s="1109"/>
      <c r="C28" s="1109"/>
      <c r="D28" s="1109"/>
      <c r="E28" s="1109"/>
      <c r="F28" s="1109"/>
      <c r="G28" s="1109"/>
      <c r="H28" s="1109"/>
      <c r="I28" s="1109"/>
      <c r="J28" s="1109"/>
      <c r="K28" s="1109"/>
      <c r="L28" s="1109"/>
      <c r="M28" s="1109"/>
    </row>
    <row r="29" spans="12:13" ht="12" customHeight="1" thickBot="1">
      <c r="L29" s="1110" t="s">
        <v>759</v>
      </c>
      <c r="M29" s="1110"/>
    </row>
    <row r="30" spans="1:13" ht="13.5" thickBot="1">
      <c r="A30" s="1120" t="s">
        <v>158</v>
      </c>
      <c r="B30" s="1121"/>
      <c r="C30" s="1121"/>
      <c r="D30" s="1121"/>
      <c r="E30" s="1121"/>
      <c r="F30" s="1121"/>
      <c r="G30" s="1121"/>
      <c r="H30" s="1121"/>
      <c r="I30" s="1121"/>
      <c r="J30" s="1121"/>
      <c r="K30" s="742" t="s">
        <v>169</v>
      </c>
      <c r="L30" s="742" t="s">
        <v>170</v>
      </c>
      <c r="M30" s="742" t="s">
        <v>168</v>
      </c>
    </row>
    <row r="31" spans="1:13" ht="12.75">
      <c r="A31" s="1122"/>
      <c r="B31" s="1123"/>
      <c r="C31" s="1123"/>
      <c r="D31" s="1123"/>
      <c r="E31" s="1123"/>
      <c r="F31" s="1123"/>
      <c r="G31" s="1123"/>
      <c r="H31" s="1123"/>
      <c r="I31" s="1123"/>
      <c r="J31" s="1123"/>
      <c r="K31" s="743"/>
      <c r="L31" s="744"/>
      <c r="M31" s="744"/>
    </row>
    <row r="32" spans="1:13" ht="13.5" thickBot="1">
      <c r="A32" s="1124"/>
      <c r="B32" s="1125"/>
      <c r="C32" s="1125"/>
      <c r="D32" s="1125"/>
      <c r="E32" s="1125"/>
      <c r="F32" s="1125"/>
      <c r="G32" s="1125"/>
      <c r="H32" s="1125"/>
      <c r="I32" s="1125"/>
      <c r="J32" s="1125"/>
      <c r="K32" s="745"/>
      <c r="L32" s="746"/>
      <c r="M32" s="746"/>
    </row>
    <row r="33" spans="1:13" ht="13.5" thickBot="1">
      <c r="A33" s="1126" t="s">
        <v>177</v>
      </c>
      <c r="B33" s="1127"/>
      <c r="C33" s="1127"/>
      <c r="D33" s="1127"/>
      <c r="E33" s="1127"/>
      <c r="F33" s="1127"/>
      <c r="G33" s="1127"/>
      <c r="H33" s="1127"/>
      <c r="I33" s="1127"/>
      <c r="J33" s="1127"/>
      <c r="K33" s="747">
        <f>SUM(K31:K32)</f>
        <v>0</v>
      </c>
      <c r="L33" s="747">
        <f>SUM(L31:L32)</f>
        <v>0</v>
      </c>
      <c r="M33" s="747">
        <f>SUM(M31:M32)</f>
        <v>0</v>
      </c>
    </row>
  </sheetData>
  <sheetProtection/>
  <mergeCells count="20">
    <mergeCell ref="D4:I4"/>
    <mergeCell ref="B6:C6"/>
    <mergeCell ref="A28:M28"/>
    <mergeCell ref="L29:M29"/>
    <mergeCell ref="H6:I6"/>
    <mergeCell ref="A26:M26"/>
    <mergeCell ref="A1:C1"/>
    <mergeCell ref="D1:M1"/>
    <mergeCell ref="L2:M2"/>
    <mergeCell ref="A3:A6"/>
    <mergeCell ref="B3:I3"/>
    <mergeCell ref="J3:M5"/>
    <mergeCell ref="B4:B5"/>
    <mergeCell ref="C4:C5"/>
    <mergeCell ref="D6:E6"/>
    <mergeCell ref="F6:G6"/>
    <mergeCell ref="A30:J30"/>
    <mergeCell ref="A31:J31"/>
    <mergeCell ref="A32:J32"/>
    <mergeCell ref="A33:J33"/>
  </mergeCells>
  <printOptions horizontalCentered="1"/>
  <pageMargins left="0.7874015748031497" right="0.7874015748031497" top="1.1811023622047245" bottom="0.984251968503937" header="0.7874015748031497" footer="0.7874015748031497"/>
  <pageSetup fitToHeight="2" fitToWidth="2" horizontalDpi="600" verticalDpi="600" orientation="landscape" paperSize="9" scale="90" r:id="rId1"/>
  <headerFooter alignWithMargins="0">
    <oddHeader>&amp;C&amp;"Times New Roman CE,Félkövér"&amp;12
Európai uniós támogatással megvalósuló projektek pénzügyi teljesítése&amp;R&amp;"Times New Roman CE,Félkövér dőlt"&amp;11 11/7. melléklet a 11/2014. (V. 6.) önkormányzati rendelethez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M33"/>
  <sheetViews>
    <sheetView zoomScaleSheetLayoutView="100" workbookViewId="0" topLeftCell="A1">
      <selection activeCell="K20" sqref="K20"/>
    </sheetView>
  </sheetViews>
  <sheetFormatPr defaultColWidth="8.00390625" defaultRowHeight="12.75"/>
  <cols>
    <col min="1" max="1" width="24.7109375" style="233" customWidth="1"/>
    <col min="2" max="13" width="9.28125" style="233" customWidth="1"/>
    <col min="14" max="16384" width="8.00390625" style="233" customWidth="1"/>
  </cols>
  <sheetData>
    <row r="1" spans="1:13" ht="15.75" customHeight="1">
      <c r="A1" s="1090"/>
      <c r="B1" s="1090"/>
      <c r="C1" s="1090"/>
      <c r="D1" s="1091" t="s">
        <v>589</v>
      </c>
      <c r="E1" s="1092"/>
      <c r="F1" s="1092"/>
      <c r="G1" s="1092"/>
      <c r="H1" s="1092"/>
      <c r="I1" s="1092"/>
      <c r="J1" s="1092"/>
      <c r="K1" s="1092"/>
      <c r="L1" s="1092"/>
      <c r="M1" s="1092"/>
    </row>
    <row r="2" spans="12:13" s="249" customFormat="1" ht="15.75" thickBot="1">
      <c r="L2" s="1110" t="s">
        <v>759</v>
      </c>
      <c r="M2" s="1110"/>
    </row>
    <row r="3" spans="1:13" s="249" customFormat="1" ht="17.25" customHeight="1" thickBot="1">
      <c r="A3" s="1111" t="s">
        <v>315</v>
      </c>
      <c r="B3" s="1114" t="s">
        <v>139</v>
      </c>
      <c r="C3" s="1114"/>
      <c r="D3" s="1114"/>
      <c r="E3" s="1114"/>
      <c r="F3" s="1114"/>
      <c r="G3" s="1114"/>
      <c r="H3" s="1114"/>
      <c r="I3" s="1114"/>
      <c r="J3" s="1115" t="s">
        <v>168</v>
      </c>
      <c r="K3" s="1115"/>
      <c r="L3" s="1115"/>
      <c r="M3" s="1115"/>
    </row>
    <row r="4" spans="1:13" s="235" customFormat="1" ht="18" customHeight="1" thickBot="1">
      <c r="A4" s="1112"/>
      <c r="B4" s="1117" t="s">
        <v>169</v>
      </c>
      <c r="C4" s="1118" t="s">
        <v>170</v>
      </c>
      <c r="D4" s="1119" t="s">
        <v>140</v>
      </c>
      <c r="E4" s="1119"/>
      <c r="F4" s="1119"/>
      <c r="G4" s="1119"/>
      <c r="H4" s="1119"/>
      <c r="I4" s="1119"/>
      <c r="J4" s="1116"/>
      <c r="K4" s="1116"/>
      <c r="L4" s="1116"/>
      <c r="M4" s="1116"/>
    </row>
    <row r="5" spans="1:13" s="235" customFormat="1" ht="18" customHeight="1" thickBot="1">
      <c r="A5" s="1112"/>
      <c r="B5" s="1117"/>
      <c r="C5" s="1118"/>
      <c r="D5" s="686" t="s">
        <v>169</v>
      </c>
      <c r="E5" s="686" t="s">
        <v>170</v>
      </c>
      <c r="F5" s="686" t="s">
        <v>169</v>
      </c>
      <c r="G5" s="686" t="s">
        <v>170</v>
      </c>
      <c r="H5" s="686" t="s">
        <v>169</v>
      </c>
      <c r="I5" s="686" t="s">
        <v>170</v>
      </c>
      <c r="J5" s="1116"/>
      <c r="K5" s="1116"/>
      <c r="L5" s="1116"/>
      <c r="M5" s="1116"/>
    </row>
    <row r="6" spans="1:13" s="236" customFormat="1" ht="42.75" customHeight="1" thickBot="1">
      <c r="A6" s="1113"/>
      <c r="B6" s="1118" t="s">
        <v>141</v>
      </c>
      <c r="C6" s="1118"/>
      <c r="D6" s="1118" t="s">
        <v>580</v>
      </c>
      <c r="E6" s="1118"/>
      <c r="F6" s="1118" t="s">
        <v>581</v>
      </c>
      <c r="G6" s="1118"/>
      <c r="H6" s="1117" t="s">
        <v>582</v>
      </c>
      <c r="I6" s="1117"/>
      <c r="J6" s="685" t="s">
        <v>580</v>
      </c>
      <c r="K6" s="686" t="s">
        <v>581</v>
      </c>
      <c r="L6" s="685" t="s">
        <v>313</v>
      </c>
      <c r="M6" s="686" t="s">
        <v>583</v>
      </c>
    </row>
    <row r="7" spans="1:13" s="236" customFormat="1" ht="13.5" customHeight="1" thickBot="1">
      <c r="A7" s="687">
        <v>1</v>
      </c>
      <c r="B7" s="685">
        <v>2</v>
      </c>
      <c r="C7" s="685">
        <v>3</v>
      </c>
      <c r="D7" s="688">
        <v>4</v>
      </c>
      <c r="E7" s="686">
        <v>5</v>
      </c>
      <c r="F7" s="686">
        <v>6</v>
      </c>
      <c r="G7" s="686">
        <v>7</v>
      </c>
      <c r="H7" s="685">
        <v>8</v>
      </c>
      <c r="I7" s="688">
        <v>9</v>
      </c>
      <c r="J7" s="688">
        <v>10</v>
      </c>
      <c r="K7" s="688">
        <v>11</v>
      </c>
      <c r="L7" s="688" t="s">
        <v>142</v>
      </c>
      <c r="M7" s="689" t="s">
        <v>143</v>
      </c>
    </row>
    <row r="8" spans="1:13" ht="12.75" customHeight="1">
      <c r="A8" s="690" t="s">
        <v>144</v>
      </c>
      <c r="B8" s="691">
        <f aca="true" t="shared" si="0" ref="B8:C13">SUM(D8,F8,H8)</f>
        <v>0</v>
      </c>
      <c r="C8" s="691">
        <f t="shared" si="0"/>
        <v>0</v>
      </c>
      <c r="D8" s="692"/>
      <c r="E8" s="693"/>
      <c r="F8" s="692"/>
      <c r="G8" s="692"/>
      <c r="H8" s="694"/>
      <c r="I8" s="694"/>
      <c r="J8" s="694"/>
      <c r="K8" s="694"/>
      <c r="L8" s="695">
        <f aca="true" t="shared" si="1" ref="L8:L15">J8+K8</f>
        <v>0</v>
      </c>
      <c r="M8" s="696"/>
    </row>
    <row r="9" spans="1:13" ht="12.75" customHeight="1">
      <c r="A9" s="697" t="s">
        <v>145</v>
      </c>
      <c r="B9" s="691">
        <f t="shared" si="0"/>
        <v>0</v>
      </c>
      <c r="C9" s="691">
        <f t="shared" si="0"/>
        <v>0</v>
      </c>
      <c r="D9" s="698"/>
      <c r="E9" s="698"/>
      <c r="F9" s="698"/>
      <c r="G9" s="698"/>
      <c r="H9" s="698"/>
      <c r="I9" s="698"/>
      <c r="J9" s="698"/>
      <c r="K9" s="698"/>
      <c r="L9" s="699">
        <f t="shared" si="1"/>
        <v>0</v>
      </c>
      <c r="M9" s="700">
        <f aca="true" t="shared" si="2" ref="M9:M15">IF((C9&lt;&gt;0),ROUND((L9/C9)*100,1),"")</f>
      </c>
    </row>
    <row r="10" spans="1:13" ht="12.75" customHeight="1">
      <c r="A10" s="701" t="s">
        <v>146</v>
      </c>
      <c r="B10" s="691">
        <f t="shared" si="0"/>
        <v>3000</v>
      </c>
      <c r="C10" s="691">
        <f t="shared" si="0"/>
        <v>3000</v>
      </c>
      <c r="D10" s="702">
        <v>3000</v>
      </c>
      <c r="E10" s="702">
        <v>1724</v>
      </c>
      <c r="F10" s="702">
        <v>0</v>
      </c>
      <c r="G10" s="702">
        <v>1276</v>
      </c>
      <c r="H10" s="702"/>
      <c r="I10" s="702"/>
      <c r="J10" s="702">
        <v>1724</v>
      </c>
      <c r="K10" s="702">
        <v>1276</v>
      </c>
      <c r="L10" s="699">
        <f t="shared" si="1"/>
        <v>3000</v>
      </c>
      <c r="M10" s="761">
        <f t="shared" si="2"/>
        <v>100</v>
      </c>
    </row>
    <row r="11" spans="1:13" ht="12.75" customHeight="1">
      <c r="A11" s="701" t="s">
        <v>147</v>
      </c>
      <c r="B11" s="691">
        <f t="shared" si="0"/>
        <v>0</v>
      </c>
      <c r="C11" s="691">
        <f t="shared" si="0"/>
        <v>0</v>
      </c>
      <c r="D11" s="702"/>
      <c r="E11" s="702"/>
      <c r="F11" s="702"/>
      <c r="G11" s="702"/>
      <c r="H11" s="702"/>
      <c r="I11" s="702"/>
      <c r="J11" s="702"/>
      <c r="K11" s="702"/>
      <c r="L11" s="699">
        <f t="shared" si="1"/>
        <v>0</v>
      </c>
      <c r="M11" s="704">
        <f t="shared" si="2"/>
      </c>
    </row>
    <row r="12" spans="1:13" ht="12.75" customHeight="1">
      <c r="A12" s="701" t="s">
        <v>148</v>
      </c>
      <c r="B12" s="691">
        <f t="shared" si="0"/>
        <v>0</v>
      </c>
      <c r="C12" s="691">
        <f t="shared" si="0"/>
        <v>0</v>
      </c>
      <c r="D12" s="702"/>
      <c r="E12" s="702"/>
      <c r="F12" s="702"/>
      <c r="G12" s="702"/>
      <c r="H12" s="702"/>
      <c r="I12" s="702"/>
      <c r="J12" s="702"/>
      <c r="K12" s="702"/>
      <c r="L12" s="699">
        <f t="shared" si="1"/>
        <v>0</v>
      </c>
      <c r="M12" s="704">
        <f t="shared" si="2"/>
      </c>
    </row>
    <row r="13" spans="1:13" ht="12.75" customHeight="1">
      <c r="A13" s="701" t="s">
        <v>149</v>
      </c>
      <c r="B13" s="691">
        <f t="shared" si="0"/>
        <v>0</v>
      </c>
      <c r="C13" s="691">
        <f t="shared" si="0"/>
        <v>0</v>
      </c>
      <c r="D13" s="702"/>
      <c r="E13" s="702"/>
      <c r="F13" s="702"/>
      <c r="G13" s="702"/>
      <c r="H13" s="705"/>
      <c r="I13" s="705"/>
      <c r="J13" s="705"/>
      <c r="K13" s="705"/>
      <c r="L13" s="699">
        <f t="shared" si="1"/>
        <v>0</v>
      </c>
      <c r="M13" s="706">
        <f t="shared" si="2"/>
      </c>
    </row>
    <row r="14" spans="1:13" ht="12.75" customHeight="1" thickBot="1">
      <c r="A14" s="707"/>
      <c r="B14" s="708"/>
      <c r="C14" s="708"/>
      <c r="D14" s="709"/>
      <c r="E14" s="709"/>
      <c r="F14" s="709"/>
      <c r="G14" s="709"/>
      <c r="H14" s="709"/>
      <c r="I14" s="709"/>
      <c r="J14" s="709"/>
      <c r="K14" s="709"/>
      <c r="L14" s="710">
        <f t="shared" si="1"/>
        <v>0</v>
      </c>
      <c r="M14" s="711">
        <f t="shared" si="2"/>
      </c>
    </row>
    <row r="15" spans="1:13" ht="12.75" customHeight="1" thickBot="1">
      <c r="A15" s="712" t="s">
        <v>150</v>
      </c>
      <c r="B15" s="713">
        <f aca="true" t="shared" si="3" ref="B15:K15">B8+SUM(B10:B14)</f>
        <v>3000</v>
      </c>
      <c r="C15" s="713">
        <f t="shared" si="3"/>
        <v>3000</v>
      </c>
      <c r="D15" s="713">
        <f t="shared" si="3"/>
        <v>3000</v>
      </c>
      <c r="E15" s="713">
        <f t="shared" si="3"/>
        <v>1724</v>
      </c>
      <c r="F15" s="713">
        <f t="shared" si="3"/>
        <v>0</v>
      </c>
      <c r="G15" s="713">
        <f t="shared" si="3"/>
        <v>1276</v>
      </c>
      <c r="H15" s="713">
        <f t="shared" si="3"/>
        <v>0</v>
      </c>
      <c r="I15" s="713">
        <f t="shared" si="3"/>
        <v>0</v>
      </c>
      <c r="J15" s="713">
        <f t="shared" si="3"/>
        <v>1724</v>
      </c>
      <c r="K15" s="713">
        <f t="shared" si="3"/>
        <v>1276</v>
      </c>
      <c r="L15" s="713">
        <f t="shared" si="1"/>
        <v>3000</v>
      </c>
      <c r="M15" s="793">
        <f t="shared" si="2"/>
        <v>100</v>
      </c>
    </row>
    <row r="16" spans="1:13" ht="9.75" customHeight="1">
      <c r="A16" s="714"/>
      <c r="B16" s="715"/>
      <c r="C16" s="715"/>
      <c r="D16" s="716"/>
      <c r="E16" s="716"/>
      <c r="F16" s="716"/>
      <c r="G16" s="716"/>
      <c r="H16" s="716"/>
      <c r="I16" s="716"/>
      <c r="J16" s="716"/>
      <c r="K16" s="716"/>
      <c r="L16" s="716"/>
      <c r="M16" s="716"/>
    </row>
    <row r="17" spans="1:13" ht="13.5" customHeight="1" thickBot="1">
      <c r="A17" s="752" t="s">
        <v>151</v>
      </c>
      <c r="B17" s="753"/>
      <c r="C17" s="753"/>
      <c r="D17" s="754"/>
      <c r="E17" s="754"/>
      <c r="F17" s="754"/>
      <c r="G17" s="754"/>
      <c r="H17" s="754"/>
      <c r="I17" s="754"/>
      <c r="J17" s="754"/>
      <c r="K17" s="754"/>
      <c r="L17" s="754"/>
      <c r="M17" s="719"/>
    </row>
    <row r="18" spans="1:13" ht="12.75" customHeight="1">
      <c r="A18" s="755" t="s">
        <v>152</v>
      </c>
      <c r="B18" s="691">
        <f aca="true" t="shared" si="4" ref="B18:C21">SUM(D18,F18,H18)</f>
        <v>599</v>
      </c>
      <c r="C18" s="691">
        <f t="shared" si="4"/>
        <v>592</v>
      </c>
      <c r="D18" s="692">
        <v>599</v>
      </c>
      <c r="E18" s="693">
        <v>542</v>
      </c>
      <c r="F18" s="692"/>
      <c r="G18" s="692">
        <v>50</v>
      </c>
      <c r="H18" s="756"/>
      <c r="I18" s="756"/>
      <c r="J18" s="756">
        <v>479</v>
      </c>
      <c r="K18" s="756">
        <v>113</v>
      </c>
      <c r="L18" s="757">
        <f aca="true" t="shared" si="5" ref="L18:L25">J18+K18</f>
        <v>592</v>
      </c>
      <c r="M18" s="758">
        <f aca="true" t="shared" si="6" ref="M18:M25">IF((C18&lt;&gt;0),ROUND((L18/C18)*100,1),"")</f>
        <v>100</v>
      </c>
    </row>
    <row r="19" spans="1:13" ht="12.75" customHeight="1">
      <c r="A19" s="726" t="s">
        <v>153</v>
      </c>
      <c r="B19" s="691">
        <f t="shared" si="4"/>
        <v>800</v>
      </c>
      <c r="C19" s="691">
        <f t="shared" si="4"/>
        <v>800</v>
      </c>
      <c r="D19" s="702">
        <v>800</v>
      </c>
      <c r="E19" s="702">
        <v>800</v>
      </c>
      <c r="F19" s="702"/>
      <c r="G19" s="702"/>
      <c r="H19" s="759"/>
      <c r="I19" s="759"/>
      <c r="J19" s="759">
        <v>800</v>
      </c>
      <c r="K19" s="759"/>
      <c r="L19" s="760">
        <f t="shared" si="5"/>
        <v>800</v>
      </c>
      <c r="M19" s="761">
        <f t="shared" si="6"/>
        <v>100</v>
      </c>
    </row>
    <row r="20" spans="1:13" ht="12.75" customHeight="1">
      <c r="A20" s="726" t="s">
        <v>154</v>
      </c>
      <c r="B20" s="691">
        <f t="shared" si="4"/>
        <v>1457</v>
      </c>
      <c r="C20" s="691">
        <f t="shared" si="4"/>
        <v>1368</v>
      </c>
      <c r="D20" s="702">
        <v>1457</v>
      </c>
      <c r="E20" s="702">
        <v>400</v>
      </c>
      <c r="F20" s="702"/>
      <c r="G20" s="702">
        <v>968</v>
      </c>
      <c r="H20" s="759"/>
      <c r="I20" s="759"/>
      <c r="J20" s="759">
        <v>459</v>
      </c>
      <c r="K20" s="759">
        <v>904</v>
      </c>
      <c r="L20" s="760">
        <f t="shared" si="5"/>
        <v>1363</v>
      </c>
      <c r="M20" s="761">
        <f t="shared" si="6"/>
        <v>99.6</v>
      </c>
    </row>
    <row r="21" spans="1:13" ht="12.75" customHeight="1">
      <c r="A21" s="726" t="s">
        <v>155</v>
      </c>
      <c r="B21" s="691">
        <f t="shared" si="4"/>
        <v>144</v>
      </c>
      <c r="C21" s="691">
        <f t="shared" si="4"/>
        <v>240</v>
      </c>
      <c r="D21" s="702">
        <v>144</v>
      </c>
      <c r="E21" s="702">
        <v>222</v>
      </c>
      <c r="F21" s="702"/>
      <c r="G21" s="702">
        <v>18</v>
      </c>
      <c r="H21" s="759"/>
      <c r="I21" s="759"/>
      <c r="J21" s="759">
        <v>113</v>
      </c>
      <c r="K21" s="759">
        <v>132</v>
      </c>
      <c r="L21" s="760">
        <f t="shared" si="5"/>
        <v>245</v>
      </c>
      <c r="M21" s="703">
        <f t="shared" si="6"/>
        <v>102.1</v>
      </c>
    </row>
    <row r="22" spans="1:13" ht="12.75" customHeight="1">
      <c r="A22" s="732"/>
      <c r="B22" s="691"/>
      <c r="C22" s="702"/>
      <c r="D22" s="702"/>
      <c r="E22" s="702"/>
      <c r="F22" s="702"/>
      <c r="G22" s="702"/>
      <c r="H22" s="759"/>
      <c r="I22" s="759"/>
      <c r="J22" s="759"/>
      <c r="K22" s="759"/>
      <c r="L22" s="760">
        <f t="shared" si="5"/>
        <v>0</v>
      </c>
      <c r="M22" s="703">
        <f t="shared" si="6"/>
      </c>
    </row>
    <row r="23" spans="1:13" ht="12.75" customHeight="1">
      <c r="A23" s="732"/>
      <c r="B23" s="691"/>
      <c r="C23" s="702"/>
      <c r="D23" s="702"/>
      <c r="E23" s="702"/>
      <c r="F23" s="702"/>
      <c r="G23" s="702"/>
      <c r="H23" s="759"/>
      <c r="I23" s="759"/>
      <c r="J23" s="759"/>
      <c r="K23" s="759"/>
      <c r="L23" s="760">
        <f t="shared" si="5"/>
        <v>0</v>
      </c>
      <c r="M23" s="773">
        <f t="shared" si="6"/>
      </c>
    </row>
    <row r="24" spans="1:13" ht="12.75" customHeight="1" thickBot="1">
      <c r="A24" s="763"/>
      <c r="B24" s="708"/>
      <c r="C24" s="709"/>
      <c r="D24" s="709"/>
      <c r="E24" s="709"/>
      <c r="F24" s="709"/>
      <c r="G24" s="709"/>
      <c r="H24" s="746"/>
      <c r="I24" s="746"/>
      <c r="J24" s="746"/>
      <c r="K24" s="746"/>
      <c r="L24" s="764">
        <f t="shared" si="5"/>
        <v>0</v>
      </c>
      <c r="M24" s="765">
        <f t="shared" si="6"/>
      </c>
    </row>
    <row r="25" spans="1:13" ht="13.5" customHeight="1" thickBot="1">
      <c r="A25" s="766" t="s">
        <v>156</v>
      </c>
      <c r="B25" s="713">
        <f aca="true" t="shared" si="7" ref="B25:K25">SUM(B18:B24)</f>
        <v>3000</v>
      </c>
      <c r="C25" s="713">
        <f t="shared" si="7"/>
        <v>3000</v>
      </c>
      <c r="D25" s="713">
        <f t="shared" si="7"/>
        <v>3000</v>
      </c>
      <c r="E25" s="713">
        <f t="shared" si="7"/>
        <v>1964</v>
      </c>
      <c r="F25" s="713">
        <f t="shared" si="7"/>
        <v>0</v>
      </c>
      <c r="G25" s="713">
        <f t="shared" si="7"/>
        <v>1036</v>
      </c>
      <c r="H25" s="713">
        <f t="shared" si="7"/>
        <v>0</v>
      </c>
      <c r="I25" s="713">
        <f t="shared" si="7"/>
        <v>0</v>
      </c>
      <c r="J25" s="713">
        <f t="shared" si="7"/>
        <v>1851</v>
      </c>
      <c r="K25" s="713">
        <f t="shared" si="7"/>
        <v>1149</v>
      </c>
      <c r="L25" s="713">
        <f t="shared" si="5"/>
        <v>3000</v>
      </c>
      <c r="M25" s="793">
        <f t="shared" si="6"/>
        <v>100</v>
      </c>
    </row>
    <row r="26" spans="1:13" ht="10.5" customHeight="1">
      <c r="A26" s="1128" t="s">
        <v>157</v>
      </c>
      <c r="B26" s="1128"/>
      <c r="C26" s="1128"/>
      <c r="D26" s="1128"/>
      <c r="E26" s="1128"/>
      <c r="F26" s="1128"/>
      <c r="G26" s="1128"/>
      <c r="H26" s="1128"/>
      <c r="I26" s="1128"/>
      <c r="J26" s="1128"/>
      <c r="K26" s="1128"/>
      <c r="L26" s="1128"/>
      <c r="M26" s="1128"/>
    </row>
    <row r="27" spans="1:13" ht="6" customHeight="1">
      <c r="A27" s="323"/>
      <c r="B27" s="323"/>
      <c r="C27" s="323"/>
      <c r="D27" s="323"/>
      <c r="E27" s="323"/>
      <c r="F27" s="323"/>
      <c r="G27" s="323"/>
      <c r="H27" s="323"/>
      <c r="I27" s="323"/>
      <c r="J27" s="323"/>
      <c r="K27" s="323"/>
      <c r="L27" s="323"/>
      <c r="M27" s="323"/>
    </row>
    <row r="28" spans="1:13" ht="15" customHeight="1">
      <c r="A28" s="1109" t="s">
        <v>584</v>
      </c>
      <c r="B28" s="1109"/>
      <c r="C28" s="1109"/>
      <c r="D28" s="1109"/>
      <c r="E28" s="1109"/>
      <c r="F28" s="1109"/>
      <c r="G28" s="1109"/>
      <c r="H28" s="1109"/>
      <c r="I28" s="1109"/>
      <c r="J28" s="1109"/>
      <c r="K28" s="1109"/>
      <c r="L28" s="1109"/>
      <c r="M28" s="1109"/>
    </row>
    <row r="29" spans="12:13" ht="12" customHeight="1" thickBot="1">
      <c r="L29" s="1110" t="s">
        <v>759</v>
      </c>
      <c r="M29" s="1110"/>
    </row>
    <row r="30" spans="1:13" ht="13.5" thickBot="1">
      <c r="A30" s="1120" t="s">
        <v>158</v>
      </c>
      <c r="B30" s="1121"/>
      <c r="C30" s="1121"/>
      <c r="D30" s="1121"/>
      <c r="E30" s="1121"/>
      <c r="F30" s="1121"/>
      <c r="G30" s="1121"/>
      <c r="H30" s="1121"/>
      <c r="I30" s="1121"/>
      <c r="J30" s="1121"/>
      <c r="K30" s="742" t="s">
        <v>169</v>
      </c>
      <c r="L30" s="742" t="s">
        <v>170</v>
      </c>
      <c r="M30" s="742" t="s">
        <v>168</v>
      </c>
    </row>
    <row r="31" spans="1:13" ht="12.75">
      <c r="A31" s="1122"/>
      <c r="B31" s="1123"/>
      <c r="C31" s="1123"/>
      <c r="D31" s="1123"/>
      <c r="E31" s="1123"/>
      <c r="F31" s="1123"/>
      <c r="G31" s="1123"/>
      <c r="H31" s="1123"/>
      <c r="I31" s="1123"/>
      <c r="J31" s="1123"/>
      <c r="K31" s="743"/>
      <c r="L31" s="744"/>
      <c r="M31" s="744"/>
    </row>
    <row r="32" spans="1:13" ht="13.5" thickBot="1">
      <c r="A32" s="1124"/>
      <c r="B32" s="1125"/>
      <c r="C32" s="1125"/>
      <c r="D32" s="1125"/>
      <c r="E32" s="1125"/>
      <c r="F32" s="1125"/>
      <c r="G32" s="1125"/>
      <c r="H32" s="1125"/>
      <c r="I32" s="1125"/>
      <c r="J32" s="1125"/>
      <c r="K32" s="745"/>
      <c r="L32" s="746"/>
      <c r="M32" s="746"/>
    </row>
    <row r="33" spans="1:13" ht="13.5" thickBot="1">
      <c r="A33" s="1126" t="s">
        <v>177</v>
      </c>
      <c r="B33" s="1127"/>
      <c r="C33" s="1127"/>
      <c r="D33" s="1127"/>
      <c r="E33" s="1127"/>
      <c r="F33" s="1127"/>
      <c r="G33" s="1127"/>
      <c r="H33" s="1127"/>
      <c r="I33" s="1127"/>
      <c r="J33" s="1127"/>
      <c r="K33" s="747">
        <f>SUM(K31:K32)</f>
        <v>0</v>
      </c>
      <c r="L33" s="747">
        <f>SUM(L31:L32)</f>
        <v>0</v>
      </c>
      <c r="M33" s="747">
        <f>SUM(M31:M32)</f>
        <v>0</v>
      </c>
    </row>
  </sheetData>
  <sheetProtection/>
  <mergeCells count="20">
    <mergeCell ref="D4:I4"/>
    <mergeCell ref="B6:C6"/>
    <mergeCell ref="A28:M28"/>
    <mergeCell ref="L29:M29"/>
    <mergeCell ref="H6:I6"/>
    <mergeCell ref="A26:M26"/>
    <mergeCell ref="A1:C1"/>
    <mergeCell ref="D1:M1"/>
    <mergeCell ref="L2:M2"/>
    <mergeCell ref="A3:A6"/>
    <mergeCell ref="B3:I3"/>
    <mergeCell ref="J3:M5"/>
    <mergeCell ref="B4:B5"/>
    <mergeCell ref="C4:C5"/>
    <mergeCell ref="D6:E6"/>
    <mergeCell ref="F6:G6"/>
    <mergeCell ref="A30:J30"/>
    <mergeCell ref="A31:J31"/>
    <mergeCell ref="A32:J32"/>
    <mergeCell ref="A33:J33"/>
  </mergeCells>
  <printOptions horizontalCentered="1"/>
  <pageMargins left="0.7874015748031497" right="0.7874015748031497" top="1.1811023622047245" bottom="0.984251968503937" header="0.7874015748031497" footer="0.7874015748031497"/>
  <pageSetup fitToHeight="2" fitToWidth="2" horizontalDpi="600" verticalDpi="600" orientation="landscape" paperSize="9" scale="90" r:id="rId1"/>
  <headerFooter alignWithMargins="0">
    <oddHeader>&amp;C&amp;"Times New Roman CE,Félkövér"&amp;12
Európai uniós támogatással megvalósuló projektek pénzügyi teljesítése&amp;R&amp;"Times New Roman CE,Félkövér dőlt"&amp;11 11/8. melléklet a 11/2014. (V.6.) önkormányzati rendelethez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3"/>
  <sheetViews>
    <sheetView zoomScaleSheetLayoutView="100" workbookViewId="0" topLeftCell="A1">
      <selection activeCell="K18" sqref="K18"/>
    </sheetView>
  </sheetViews>
  <sheetFormatPr defaultColWidth="8.00390625" defaultRowHeight="12.75"/>
  <cols>
    <col min="1" max="1" width="24.7109375" style="233" customWidth="1"/>
    <col min="2" max="13" width="9.28125" style="233" customWidth="1"/>
    <col min="14" max="16384" width="8.00390625" style="233" customWidth="1"/>
  </cols>
  <sheetData>
    <row r="1" spans="1:13" ht="15.75" customHeight="1">
      <c r="A1" s="1090"/>
      <c r="B1" s="1090"/>
      <c r="C1" s="1090"/>
      <c r="D1" s="1091" t="s">
        <v>590</v>
      </c>
      <c r="E1" s="1092"/>
      <c r="F1" s="1092"/>
      <c r="G1" s="1092"/>
      <c r="H1" s="1092"/>
      <c r="I1" s="1092"/>
      <c r="J1" s="1092"/>
      <c r="K1" s="1092"/>
      <c r="L1" s="1092"/>
      <c r="M1" s="1092"/>
    </row>
    <row r="2" spans="12:13" s="249" customFormat="1" ht="15.75" thickBot="1">
      <c r="L2" s="1110" t="s">
        <v>759</v>
      </c>
      <c r="M2" s="1110"/>
    </row>
    <row r="3" spans="1:13" s="249" customFormat="1" ht="17.25" customHeight="1" thickBot="1">
      <c r="A3" s="1111" t="s">
        <v>315</v>
      </c>
      <c r="B3" s="1114" t="s">
        <v>139</v>
      </c>
      <c r="C3" s="1114"/>
      <c r="D3" s="1114"/>
      <c r="E3" s="1114"/>
      <c r="F3" s="1114"/>
      <c r="G3" s="1114"/>
      <c r="H3" s="1114"/>
      <c r="I3" s="1114"/>
      <c r="J3" s="1115" t="s">
        <v>168</v>
      </c>
      <c r="K3" s="1115"/>
      <c r="L3" s="1115"/>
      <c r="M3" s="1115"/>
    </row>
    <row r="4" spans="1:13" s="235" customFormat="1" ht="18" customHeight="1" thickBot="1">
      <c r="A4" s="1112"/>
      <c r="B4" s="1117" t="s">
        <v>169</v>
      </c>
      <c r="C4" s="1118" t="s">
        <v>170</v>
      </c>
      <c r="D4" s="1119" t="s">
        <v>140</v>
      </c>
      <c r="E4" s="1119"/>
      <c r="F4" s="1119"/>
      <c r="G4" s="1119"/>
      <c r="H4" s="1119"/>
      <c r="I4" s="1119"/>
      <c r="J4" s="1116"/>
      <c r="K4" s="1116"/>
      <c r="L4" s="1116"/>
      <c r="M4" s="1116"/>
    </row>
    <row r="5" spans="1:13" s="235" customFormat="1" ht="18" customHeight="1" thickBot="1">
      <c r="A5" s="1112"/>
      <c r="B5" s="1117"/>
      <c r="C5" s="1118"/>
      <c r="D5" s="686" t="s">
        <v>169</v>
      </c>
      <c r="E5" s="686" t="s">
        <v>170</v>
      </c>
      <c r="F5" s="686" t="s">
        <v>169</v>
      </c>
      <c r="G5" s="686" t="s">
        <v>170</v>
      </c>
      <c r="H5" s="686" t="s">
        <v>169</v>
      </c>
      <c r="I5" s="686" t="s">
        <v>170</v>
      </c>
      <c r="J5" s="1116"/>
      <c r="K5" s="1116"/>
      <c r="L5" s="1116"/>
      <c r="M5" s="1116"/>
    </row>
    <row r="6" spans="1:13" s="236" customFormat="1" ht="42.75" customHeight="1" thickBot="1">
      <c r="A6" s="1113"/>
      <c r="B6" s="1118" t="s">
        <v>141</v>
      </c>
      <c r="C6" s="1118"/>
      <c r="D6" s="1118" t="s">
        <v>580</v>
      </c>
      <c r="E6" s="1118"/>
      <c r="F6" s="1118" t="s">
        <v>581</v>
      </c>
      <c r="G6" s="1118"/>
      <c r="H6" s="1117" t="s">
        <v>582</v>
      </c>
      <c r="I6" s="1117"/>
      <c r="J6" s="685" t="s">
        <v>580</v>
      </c>
      <c r="K6" s="686" t="s">
        <v>581</v>
      </c>
      <c r="L6" s="685" t="s">
        <v>313</v>
      </c>
      <c r="M6" s="686" t="s">
        <v>583</v>
      </c>
    </row>
    <row r="7" spans="1:13" s="236" customFormat="1" ht="13.5" customHeight="1" thickBot="1">
      <c r="A7" s="687">
        <v>1</v>
      </c>
      <c r="B7" s="685">
        <v>2</v>
      </c>
      <c r="C7" s="685">
        <v>3</v>
      </c>
      <c r="D7" s="688">
        <v>4</v>
      </c>
      <c r="E7" s="686">
        <v>5</v>
      </c>
      <c r="F7" s="686">
        <v>6</v>
      </c>
      <c r="G7" s="686">
        <v>7</v>
      </c>
      <c r="H7" s="685">
        <v>8</v>
      </c>
      <c r="I7" s="688">
        <v>9</v>
      </c>
      <c r="J7" s="688">
        <v>10</v>
      </c>
      <c r="K7" s="688">
        <v>11</v>
      </c>
      <c r="L7" s="688" t="s">
        <v>142</v>
      </c>
      <c r="M7" s="689" t="s">
        <v>143</v>
      </c>
    </row>
    <row r="8" spans="1:13" ht="12.75" customHeight="1">
      <c r="A8" s="690" t="s">
        <v>144</v>
      </c>
      <c r="B8" s="691">
        <f aca="true" t="shared" si="0" ref="B8:C13">SUM(D8,F8,H8)</f>
        <v>0</v>
      </c>
      <c r="C8" s="691">
        <f t="shared" si="0"/>
        <v>0</v>
      </c>
      <c r="D8" s="692"/>
      <c r="E8" s="693"/>
      <c r="F8" s="692"/>
      <c r="G8" s="692"/>
      <c r="H8" s="694"/>
      <c r="I8" s="694"/>
      <c r="J8" s="694"/>
      <c r="K8" s="694"/>
      <c r="L8" s="695">
        <f aca="true" t="shared" si="1" ref="L8:L15">J8+K8</f>
        <v>0</v>
      </c>
      <c r="M8" s="696"/>
    </row>
    <row r="9" spans="1:13" ht="12.75" customHeight="1">
      <c r="A9" s="697" t="s">
        <v>145</v>
      </c>
      <c r="B9" s="691">
        <f t="shared" si="0"/>
        <v>0</v>
      </c>
      <c r="C9" s="691">
        <f t="shared" si="0"/>
        <v>0</v>
      </c>
      <c r="D9" s="698"/>
      <c r="E9" s="698"/>
      <c r="F9" s="698"/>
      <c r="G9" s="698"/>
      <c r="H9" s="698"/>
      <c r="I9" s="698"/>
      <c r="J9" s="698"/>
      <c r="K9" s="698"/>
      <c r="L9" s="699">
        <f t="shared" si="1"/>
        <v>0</v>
      </c>
      <c r="M9" s="700">
        <f aca="true" t="shared" si="2" ref="M9:M15">IF((C9&lt;&gt;0),ROUND((L9/C9)*100,1),"")</f>
      </c>
    </row>
    <row r="10" spans="1:13" ht="12.75" customHeight="1">
      <c r="A10" s="701" t="s">
        <v>146</v>
      </c>
      <c r="B10" s="691">
        <f t="shared" si="0"/>
        <v>3000</v>
      </c>
      <c r="C10" s="691">
        <f t="shared" si="0"/>
        <v>3000</v>
      </c>
      <c r="D10" s="702">
        <v>3000</v>
      </c>
      <c r="E10" s="702">
        <v>2191</v>
      </c>
      <c r="F10" s="702"/>
      <c r="G10" s="702">
        <v>809</v>
      </c>
      <c r="H10" s="702"/>
      <c r="I10" s="702"/>
      <c r="J10" s="702">
        <v>2191</v>
      </c>
      <c r="K10" s="702">
        <v>795</v>
      </c>
      <c r="L10" s="699">
        <f t="shared" si="1"/>
        <v>2986</v>
      </c>
      <c r="M10" s="789">
        <f t="shared" si="2"/>
        <v>99.5</v>
      </c>
    </row>
    <row r="11" spans="1:13" ht="12.75" customHeight="1">
      <c r="A11" s="701" t="s">
        <v>147</v>
      </c>
      <c r="B11" s="691">
        <f t="shared" si="0"/>
        <v>0</v>
      </c>
      <c r="C11" s="691">
        <f t="shared" si="0"/>
        <v>0</v>
      </c>
      <c r="D11" s="702"/>
      <c r="E11" s="702"/>
      <c r="F11" s="702"/>
      <c r="G11" s="702"/>
      <c r="H11" s="702"/>
      <c r="I11" s="702"/>
      <c r="J11" s="702"/>
      <c r="K11" s="702"/>
      <c r="L11" s="699">
        <f t="shared" si="1"/>
        <v>0</v>
      </c>
      <c r="M11" s="704">
        <f t="shared" si="2"/>
      </c>
    </row>
    <row r="12" spans="1:13" ht="12.75" customHeight="1">
      <c r="A12" s="701" t="s">
        <v>148</v>
      </c>
      <c r="B12" s="691">
        <f t="shared" si="0"/>
        <v>0</v>
      </c>
      <c r="C12" s="691">
        <f t="shared" si="0"/>
        <v>0</v>
      </c>
      <c r="D12" s="702"/>
      <c r="E12" s="702"/>
      <c r="F12" s="702"/>
      <c r="G12" s="702"/>
      <c r="H12" s="702"/>
      <c r="I12" s="702"/>
      <c r="J12" s="702"/>
      <c r="K12" s="702"/>
      <c r="L12" s="699">
        <f t="shared" si="1"/>
        <v>0</v>
      </c>
      <c r="M12" s="704">
        <f t="shared" si="2"/>
      </c>
    </row>
    <row r="13" spans="1:13" ht="12.75" customHeight="1">
      <c r="A13" s="701" t="s">
        <v>149</v>
      </c>
      <c r="B13" s="691">
        <f t="shared" si="0"/>
        <v>0</v>
      </c>
      <c r="C13" s="691">
        <f t="shared" si="0"/>
        <v>0</v>
      </c>
      <c r="D13" s="702"/>
      <c r="E13" s="702"/>
      <c r="F13" s="702"/>
      <c r="G13" s="702"/>
      <c r="H13" s="705"/>
      <c r="I13" s="705"/>
      <c r="J13" s="705"/>
      <c r="K13" s="705"/>
      <c r="L13" s="699">
        <f t="shared" si="1"/>
        <v>0</v>
      </c>
      <c r="M13" s="706">
        <f t="shared" si="2"/>
      </c>
    </row>
    <row r="14" spans="1:13" ht="12.75" customHeight="1" thickBot="1">
      <c r="A14" s="707"/>
      <c r="B14" s="708"/>
      <c r="C14" s="708"/>
      <c r="D14" s="709"/>
      <c r="E14" s="709"/>
      <c r="F14" s="709"/>
      <c r="G14" s="709"/>
      <c r="H14" s="709"/>
      <c r="I14" s="709"/>
      <c r="J14" s="709"/>
      <c r="K14" s="709"/>
      <c r="L14" s="710">
        <f t="shared" si="1"/>
        <v>0</v>
      </c>
      <c r="M14" s="711">
        <f t="shared" si="2"/>
      </c>
    </row>
    <row r="15" spans="1:13" ht="12.75" customHeight="1" thickBot="1">
      <c r="A15" s="712" t="s">
        <v>150</v>
      </c>
      <c r="B15" s="713">
        <f aca="true" t="shared" si="3" ref="B15:K15">B8+SUM(B10:B14)</f>
        <v>3000</v>
      </c>
      <c r="C15" s="713">
        <f t="shared" si="3"/>
        <v>3000</v>
      </c>
      <c r="D15" s="713">
        <f t="shared" si="3"/>
        <v>3000</v>
      </c>
      <c r="E15" s="713">
        <f t="shared" si="3"/>
        <v>2191</v>
      </c>
      <c r="F15" s="713">
        <f t="shared" si="3"/>
        <v>0</v>
      </c>
      <c r="G15" s="713">
        <f t="shared" si="3"/>
        <v>809</v>
      </c>
      <c r="H15" s="713">
        <f t="shared" si="3"/>
        <v>0</v>
      </c>
      <c r="I15" s="713">
        <f t="shared" si="3"/>
        <v>0</v>
      </c>
      <c r="J15" s="713">
        <f t="shared" si="3"/>
        <v>2191</v>
      </c>
      <c r="K15" s="713">
        <f t="shared" si="3"/>
        <v>795</v>
      </c>
      <c r="L15" s="713">
        <f t="shared" si="1"/>
        <v>2986</v>
      </c>
      <c r="M15" s="789">
        <f t="shared" si="2"/>
        <v>99.5</v>
      </c>
    </row>
    <row r="16" spans="1:13" ht="9.75" customHeight="1">
      <c r="A16" s="714"/>
      <c r="B16" s="715"/>
      <c r="C16" s="715"/>
      <c r="D16" s="716"/>
      <c r="E16" s="716"/>
      <c r="F16" s="716"/>
      <c r="G16" s="716"/>
      <c r="H16" s="716"/>
      <c r="I16" s="716"/>
      <c r="J16" s="716"/>
      <c r="K16" s="716"/>
      <c r="L16" s="716"/>
      <c r="M16" s="716"/>
    </row>
    <row r="17" spans="1:13" ht="13.5" customHeight="1" thickBot="1">
      <c r="A17" s="752" t="s">
        <v>151</v>
      </c>
      <c r="B17" s="753"/>
      <c r="C17" s="753"/>
      <c r="D17" s="754"/>
      <c r="E17" s="754"/>
      <c r="F17" s="754"/>
      <c r="G17" s="754"/>
      <c r="H17" s="754"/>
      <c r="I17" s="754"/>
      <c r="J17" s="754"/>
      <c r="K17" s="754"/>
      <c r="L17" s="719"/>
      <c r="M17" s="719"/>
    </row>
    <row r="18" spans="1:13" ht="12.75" customHeight="1">
      <c r="A18" s="755" t="s">
        <v>152</v>
      </c>
      <c r="B18" s="691">
        <f aca="true" t="shared" si="4" ref="B18:C21">SUM(D18,F18,H18)</f>
        <v>600</v>
      </c>
      <c r="C18" s="691">
        <f t="shared" si="4"/>
        <v>593</v>
      </c>
      <c r="D18" s="692">
        <v>600</v>
      </c>
      <c r="E18" s="693">
        <v>543</v>
      </c>
      <c r="F18" s="692"/>
      <c r="G18" s="692">
        <v>50</v>
      </c>
      <c r="H18" s="756"/>
      <c r="I18" s="756"/>
      <c r="J18" s="756">
        <v>487</v>
      </c>
      <c r="K18" s="768">
        <v>91</v>
      </c>
      <c r="L18" s="784">
        <f aca="true" t="shared" si="5" ref="L18:L25">J18+K18</f>
        <v>578</v>
      </c>
      <c r="M18" s="794">
        <f aca="true" t="shared" si="6" ref="M18:M25">IF((C18&lt;&gt;0),ROUND((L18/C18)*100,1),"")</f>
        <v>97.5</v>
      </c>
    </row>
    <row r="19" spans="1:13" ht="12.75" customHeight="1">
      <c r="A19" s="726" t="s">
        <v>153</v>
      </c>
      <c r="B19" s="691">
        <f t="shared" si="4"/>
        <v>800</v>
      </c>
      <c r="C19" s="691">
        <f t="shared" si="4"/>
        <v>800</v>
      </c>
      <c r="D19" s="702">
        <v>800</v>
      </c>
      <c r="E19" s="702">
        <v>800</v>
      </c>
      <c r="F19" s="702"/>
      <c r="G19" s="702"/>
      <c r="H19" s="759"/>
      <c r="I19" s="759"/>
      <c r="J19" s="759">
        <v>793</v>
      </c>
      <c r="K19" s="771"/>
      <c r="L19" s="786">
        <f t="shared" si="5"/>
        <v>793</v>
      </c>
      <c r="M19" s="795">
        <f t="shared" si="6"/>
        <v>99.1</v>
      </c>
    </row>
    <row r="20" spans="1:18" ht="12.75" customHeight="1">
      <c r="A20" s="726" t="s">
        <v>154</v>
      </c>
      <c r="B20" s="691">
        <f t="shared" si="4"/>
        <v>1456</v>
      </c>
      <c r="C20" s="691">
        <f t="shared" si="4"/>
        <v>1367</v>
      </c>
      <c r="D20" s="702">
        <v>1456</v>
      </c>
      <c r="E20" s="702">
        <v>369</v>
      </c>
      <c r="F20" s="702"/>
      <c r="G20" s="702">
        <v>998</v>
      </c>
      <c r="H20" s="759"/>
      <c r="I20" s="759"/>
      <c r="J20" s="759">
        <v>465</v>
      </c>
      <c r="K20" s="771">
        <v>898</v>
      </c>
      <c r="L20" s="788">
        <f t="shared" si="5"/>
        <v>1363</v>
      </c>
      <c r="M20" s="795">
        <f t="shared" si="6"/>
        <v>99.7</v>
      </c>
      <c r="R20" s="233">
        <f>SUM(R18:R19)</f>
        <v>0</v>
      </c>
    </row>
    <row r="21" spans="1:13" ht="12.75" customHeight="1">
      <c r="A21" s="726" t="s">
        <v>155</v>
      </c>
      <c r="B21" s="691">
        <f t="shared" si="4"/>
        <v>144</v>
      </c>
      <c r="C21" s="691">
        <f t="shared" si="4"/>
        <v>240</v>
      </c>
      <c r="D21" s="702">
        <v>144</v>
      </c>
      <c r="E21" s="702">
        <v>240</v>
      </c>
      <c r="F21" s="702"/>
      <c r="G21" s="702"/>
      <c r="H21" s="759"/>
      <c r="I21" s="759"/>
      <c r="J21" s="759">
        <v>120</v>
      </c>
      <c r="K21" s="771">
        <v>132</v>
      </c>
      <c r="L21" s="788">
        <f t="shared" si="5"/>
        <v>252</v>
      </c>
      <c r="M21" s="789">
        <f t="shared" si="6"/>
        <v>105</v>
      </c>
    </row>
    <row r="22" spans="1:13" ht="12.75" customHeight="1">
      <c r="A22" s="732"/>
      <c r="B22" s="691"/>
      <c r="C22" s="702"/>
      <c r="D22" s="702"/>
      <c r="E22" s="702"/>
      <c r="F22" s="702"/>
      <c r="G22" s="702"/>
      <c r="H22" s="759"/>
      <c r="I22" s="759"/>
      <c r="J22" s="759"/>
      <c r="K22" s="771"/>
      <c r="L22" s="788">
        <f t="shared" si="5"/>
        <v>0</v>
      </c>
      <c r="M22" s="789">
        <f t="shared" si="6"/>
      </c>
    </row>
    <row r="23" spans="1:13" ht="12.75" customHeight="1">
      <c r="A23" s="732"/>
      <c r="B23" s="691"/>
      <c r="C23" s="702"/>
      <c r="D23" s="702"/>
      <c r="E23" s="702"/>
      <c r="F23" s="702"/>
      <c r="G23" s="702"/>
      <c r="H23" s="759"/>
      <c r="I23" s="759"/>
      <c r="J23" s="759"/>
      <c r="K23" s="771"/>
      <c r="L23" s="788">
        <f t="shared" si="5"/>
        <v>0</v>
      </c>
      <c r="M23" s="790">
        <f t="shared" si="6"/>
      </c>
    </row>
    <row r="24" spans="1:13" ht="12.75" customHeight="1" thickBot="1">
      <c r="A24" s="763"/>
      <c r="B24" s="708"/>
      <c r="C24" s="709"/>
      <c r="D24" s="709"/>
      <c r="E24" s="709"/>
      <c r="F24" s="709"/>
      <c r="G24" s="709"/>
      <c r="H24" s="746"/>
      <c r="I24" s="746"/>
      <c r="J24" s="746"/>
      <c r="K24" s="774"/>
      <c r="L24" s="791">
        <f t="shared" si="5"/>
        <v>0</v>
      </c>
      <c r="M24" s="792">
        <f t="shared" si="6"/>
      </c>
    </row>
    <row r="25" spans="1:13" ht="13.5" customHeight="1" thickBot="1">
      <c r="A25" s="766" t="s">
        <v>156</v>
      </c>
      <c r="B25" s="713">
        <f aca="true" t="shared" si="7" ref="B25:K25">SUM(B18:B24)</f>
        <v>3000</v>
      </c>
      <c r="C25" s="713">
        <f t="shared" si="7"/>
        <v>3000</v>
      </c>
      <c r="D25" s="713">
        <f t="shared" si="7"/>
        <v>3000</v>
      </c>
      <c r="E25" s="713">
        <f t="shared" si="7"/>
        <v>1952</v>
      </c>
      <c r="F25" s="713">
        <f t="shared" si="7"/>
        <v>0</v>
      </c>
      <c r="G25" s="713">
        <f t="shared" si="7"/>
        <v>1048</v>
      </c>
      <c r="H25" s="713">
        <f t="shared" si="7"/>
        <v>0</v>
      </c>
      <c r="I25" s="713">
        <f t="shared" si="7"/>
        <v>0</v>
      </c>
      <c r="J25" s="713">
        <f t="shared" si="7"/>
        <v>1865</v>
      </c>
      <c r="K25" s="713">
        <f t="shared" si="7"/>
        <v>1121</v>
      </c>
      <c r="L25" s="741">
        <f t="shared" si="5"/>
        <v>2986</v>
      </c>
      <c r="M25" s="789">
        <f t="shared" si="6"/>
        <v>99.5</v>
      </c>
    </row>
    <row r="26" spans="1:13" ht="10.5" customHeight="1">
      <c r="A26" s="1128" t="s">
        <v>157</v>
      </c>
      <c r="B26" s="1128"/>
      <c r="C26" s="1128"/>
      <c r="D26" s="1128"/>
      <c r="E26" s="1128"/>
      <c r="F26" s="1128"/>
      <c r="G26" s="1128"/>
      <c r="H26" s="1128"/>
      <c r="I26" s="1128"/>
      <c r="J26" s="1128"/>
      <c r="K26" s="1128"/>
      <c r="L26" s="1128"/>
      <c r="M26" s="1128"/>
    </row>
    <row r="27" spans="1:13" ht="6" customHeight="1">
      <c r="A27" s="323"/>
      <c r="B27" s="323"/>
      <c r="C27" s="323"/>
      <c r="D27" s="323"/>
      <c r="E27" s="323"/>
      <c r="F27" s="323"/>
      <c r="G27" s="323"/>
      <c r="H27" s="323"/>
      <c r="I27" s="323"/>
      <c r="J27" s="323"/>
      <c r="K27" s="323"/>
      <c r="L27" s="323"/>
      <c r="M27" s="323"/>
    </row>
    <row r="28" spans="1:13" ht="15" customHeight="1">
      <c r="A28" s="1109" t="s">
        <v>584</v>
      </c>
      <c r="B28" s="1109"/>
      <c r="C28" s="1109"/>
      <c r="D28" s="1109"/>
      <c r="E28" s="1109"/>
      <c r="F28" s="1109"/>
      <c r="G28" s="1109"/>
      <c r="H28" s="1109"/>
      <c r="I28" s="1109"/>
      <c r="J28" s="1109"/>
      <c r="K28" s="1109"/>
      <c r="L28" s="1109"/>
      <c r="M28" s="1109"/>
    </row>
    <row r="29" spans="12:13" ht="12" customHeight="1" thickBot="1">
      <c r="L29" s="1110" t="s">
        <v>759</v>
      </c>
      <c r="M29" s="1110"/>
    </row>
    <row r="30" spans="1:13" ht="13.5" thickBot="1">
      <c r="A30" s="1120" t="s">
        <v>158</v>
      </c>
      <c r="B30" s="1121"/>
      <c r="C30" s="1121"/>
      <c r="D30" s="1121"/>
      <c r="E30" s="1121"/>
      <c r="F30" s="1121"/>
      <c r="G30" s="1121"/>
      <c r="H30" s="1121"/>
      <c r="I30" s="1121"/>
      <c r="J30" s="1121"/>
      <c r="K30" s="742" t="s">
        <v>169</v>
      </c>
      <c r="L30" s="742" t="s">
        <v>170</v>
      </c>
      <c r="M30" s="742" t="s">
        <v>168</v>
      </c>
    </row>
    <row r="31" spans="1:13" ht="12.75">
      <c r="A31" s="1122"/>
      <c r="B31" s="1123"/>
      <c r="C31" s="1123"/>
      <c r="D31" s="1123"/>
      <c r="E31" s="1123"/>
      <c r="F31" s="1123"/>
      <c r="G31" s="1123"/>
      <c r="H31" s="1123"/>
      <c r="I31" s="1123"/>
      <c r="J31" s="1123"/>
      <c r="K31" s="743"/>
      <c r="L31" s="744"/>
      <c r="M31" s="744"/>
    </row>
    <row r="32" spans="1:13" ht="13.5" thickBot="1">
      <c r="A32" s="1124"/>
      <c r="B32" s="1125"/>
      <c r="C32" s="1125"/>
      <c r="D32" s="1125"/>
      <c r="E32" s="1125"/>
      <c r="F32" s="1125"/>
      <c r="G32" s="1125"/>
      <c r="H32" s="1125"/>
      <c r="I32" s="1125"/>
      <c r="J32" s="1125"/>
      <c r="K32" s="745"/>
      <c r="L32" s="746"/>
      <c r="M32" s="746"/>
    </row>
    <row r="33" spans="1:13" ht="13.5" thickBot="1">
      <c r="A33" s="1126" t="s">
        <v>177</v>
      </c>
      <c r="B33" s="1127"/>
      <c r="C33" s="1127"/>
      <c r="D33" s="1127"/>
      <c r="E33" s="1127"/>
      <c r="F33" s="1127"/>
      <c r="G33" s="1127"/>
      <c r="H33" s="1127"/>
      <c r="I33" s="1127"/>
      <c r="J33" s="1127"/>
      <c r="K33" s="747">
        <f>SUM(K31:K32)</f>
        <v>0</v>
      </c>
      <c r="L33" s="747">
        <f>SUM(L31:L32)</f>
        <v>0</v>
      </c>
      <c r="M33" s="747">
        <f>SUM(M31:M32)</f>
        <v>0</v>
      </c>
    </row>
  </sheetData>
  <sheetProtection/>
  <mergeCells count="20">
    <mergeCell ref="D4:I4"/>
    <mergeCell ref="B6:C6"/>
    <mergeCell ref="A28:M28"/>
    <mergeCell ref="L29:M29"/>
    <mergeCell ref="H6:I6"/>
    <mergeCell ref="A26:M26"/>
    <mergeCell ref="A1:C1"/>
    <mergeCell ref="D1:M1"/>
    <mergeCell ref="L2:M2"/>
    <mergeCell ref="A3:A6"/>
    <mergeCell ref="B3:I3"/>
    <mergeCell ref="J3:M5"/>
    <mergeCell ref="B4:B5"/>
    <mergeCell ref="C4:C5"/>
    <mergeCell ref="D6:E6"/>
    <mergeCell ref="F6:G6"/>
    <mergeCell ref="A30:J30"/>
    <mergeCell ref="A31:J31"/>
    <mergeCell ref="A32:J32"/>
    <mergeCell ref="A33:J33"/>
  </mergeCells>
  <printOptions horizontalCentered="1"/>
  <pageMargins left="0.7874015748031497" right="0.7874015748031497" top="1.1811023622047245" bottom="0.984251968503937" header="0.7874015748031497" footer="0.7874015748031497"/>
  <pageSetup fitToHeight="1" fitToWidth="1" horizontalDpi="600" verticalDpi="600" orientation="landscape" paperSize="9" scale="74" r:id="rId1"/>
  <headerFooter alignWithMargins="0">
    <oddHeader>&amp;C&amp;"Times New Roman CE,Félkövér"&amp;12
Európai uniós támogatással megvalósuló projektek pénzügyi teljesítése&amp;R&amp;"Times New Roman CE,Félkövér dőlt"&amp;11 11/9. melléklet a 11/2014. (V. 6.)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7"/>
  <dimension ref="A1:F32"/>
  <sheetViews>
    <sheetView zoomScaleSheetLayoutView="100" workbookViewId="0" topLeftCell="A1">
      <selection activeCell="B1" sqref="B1"/>
    </sheetView>
  </sheetViews>
  <sheetFormatPr defaultColWidth="9.140625" defaultRowHeight="12.75"/>
  <cols>
    <col min="1" max="1" width="5.8515625" style="481" customWidth="1"/>
    <col min="2" max="2" width="47.28125" style="484" customWidth="1"/>
    <col min="3" max="3" width="14.00390625" style="481" customWidth="1"/>
    <col min="4" max="4" width="47.28125" style="481" customWidth="1"/>
    <col min="5" max="5" width="14.00390625" style="481" customWidth="1"/>
    <col min="6" max="6" width="4.140625" style="481" customWidth="1"/>
    <col min="7" max="16384" width="8.00390625" style="481" customWidth="1"/>
  </cols>
  <sheetData>
    <row r="1" spans="2:6" ht="39.75" customHeight="1">
      <c r="B1" s="482" t="s">
        <v>11</v>
      </c>
      <c r="C1" s="483"/>
      <c r="D1" s="483"/>
      <c r="E1" s="483"/>
      <c r="F1" s="1072" t="s">
        <v>988</v>
      </c>
    </row>
    <row r="2" spans="5:6" ht="14.25" thickBot="1">
      <c r="E2" s="485" t="s">
        <v>759</v>
      </c>
      <c r="F2" s="1072"/>
    </row>
    <row r="3" spans="1:6" ht="18" customHeight="1" thickBot="1">
      <c r="A3" s="1070" t="s">
        <v>760</v>
      </c>
      <c r="B3" s="486" t="s">
        <v>12</v>
      </c>
      <c r="C3" s="487"/>
      <c r="D3" s="486" t="s">
        <v>13</v>
      </c>
      <c r="E3" s="488"/>
      <c r="F3" s="1072"/>
    </row>
    <row r="4" spans="1:6" s="492" customFormat="1" ht="35.25" customHeight="1" thickBot="1">
      <c r="A4" s="1071"/>
      <c r="B4" s="489" t="s">
        <v>167</v>
      </c>
      <c r="C4" s="490" t="s">
        <v>138</v>
      </c>
      <c r="D4" s="489" t="s">
        <v>167</v>
      </c>
      <c r="E4" s="491" t="s">
        <v>138</v>
      </c>
      <c r="F4" s="1072"/>
    </row>
    <row r="5" spans="1:6" s="497" customFormat="1" ht="12" customHeight="1" thickBot="1">
      <c r="A5" s="493">
        <v>1</v>
      </c>
      <c r="B5" s="494">
        <v>2</v>
      </c>
      <c r="C5" s="495" t="s">
        <v>209</v>
      </c>
      <c r="D5" s="494" t="s">
        <v>210</v>
      </c>
      <c r="E5" s="496" t="s">
        <v>211</v>
      </c>
      <c r="F5" s="1072"/>
    </row>
    <row r="6" spans="1:6" ht="12.75" customHeight="1">
      <c r="A6" s="498" t="s">
        <v>206</v>
      </c>
      <c r="B6" s="499" t="s">
        <v>653</v>
      </c>
      <c r="C6" s="500">
        <v>389181</v>
      </c>
      <c r="D6" s="499" t="s">
        <v>300</v>
      </c>
      <c r="E6" s="501">
        <v>654878</v>
      </c>
      <c r="F6" s="1072"/>
    </row>
    <row r="7" spans="1:6" ht="12.75" customHeight="1">
      <c r="A7" s="502" t="s">
        <v>208</v>
      </c>
      <c r="B7" s="503" t="s">
        <v>207</v>
      </c>
      <c r="C7" s="504">
        <v>352255</v>
      </c>
      <c r="D7" s="503" t="s">
        <v>953</v>
      </c>
      <c r="E7" s="505">
        <v>140247</v>
      </c>
      <c r="F7" s="1072"/>
    </row>
    <row r="8" spans="1:6" ht="12.75" customHeight="1">
      <c r="A8" s="502" t="s">
        <v>209</v>
      </c>
      <c r="B8" s="503" t="s">
        <v>670</v>
      </c>
      <c r="C8" s="504">
        <v>25507</v>
      </c>
      <c r="D8" s="503" t="s">
        <v>15</v>
      </c>
      <c r="E8" s="505">
        <v>721339</v>
      </c>
      <c r="F8" s="1072"/>
    </row>
    <row r="9" spans="1:6" ht="12.75" customHeight="1">
      <c r="A9" s="502" t="s">
        <v>210</v>
      </c>
      <c r="B9" s="506" t="s">
        <v>16</v>
      </c>
      <c r="C9" s="504">
        <v>919680</v>
      </c>
      <c r="D9" s="503" t="s">
        <v>954</v>
      </c>
      <c r="E9" s="505"/>
      <c r="F9" s="1072"/>
    </row>
    <row r="10" spans="1:6" ht="12.75" customHeight="1">
      <c r="A10" s="502" t="s">
        <v>211</v>
      </c>
      <c r="B10" s="503" t="s">
        <v>17</v>
      </c>
      <c r="C10" s="504">
        <v>441371</v>
      </c>
      <c r="D10" s="503" t="s">
        <v>955</v>
      </c>
      <c r="E10" s="505">
        <v>409564</v>
      </c>
      <c r="F10" s="1072"/>
    </row>
    <row r="11" spans="1:6" ht="12.75" customHeight="1">
      <c r="A11" s="502" t="s">
        <v>302</v>
      </c>
      <c r="B11" s="503" t="s">
        <v>18</v>
      </c>
      <c r="C11" s="507">
        <v>45928</v>
      </c>
      <c r="D11" s="503" t="s">
        <v>225</v>
      </c>
      <c r="E11" s="505"/>
      <c r="F11" s="1072"/>
    </row>
    <row r="12" spans="1:6" ht="12.75" customHeight="1">
      <c r="A12" s="502" t="s">
        <v>303</v>
      </c>
      <c r="B12" s="503" t="s">
        <v>19</v>
      </c>
      <c r="C12" s="504">
        <v>190</v>
      </c>
      <c r="D12" s="503" t="s">
        <v>20</v>
      </c>
      <c r="E12" s="505"/>
      <c r="F12" s="1072"/>
    </row>
    <row r="13" spans="1:6" ht="12.75" customHeight="1">
      <c r="A13" s="502" t="s">
        <v>304</v>
      </c>
      <c r="B13" s="503" t="s">
        <v>21</v>
      </c>
      <c r="C13" s="504"/>
      <c r="D13" s="508"/>
      <c r="E13" s="505"/>
      <c r="F13" s="1072"/>
    </row>
    <row r="14" spans="1:6" ht="12.75" customHeight="1">
      <c r="A14" s="502" t="s">
        <v>305</v>
      </c>
      <c r="B14" s="509" t="s">
        <v>124</v>
      </c>
      <c r="C14" s="507"/>
      <c r="D14" s="508"/>
      <c r="E14" s="505"/>
      <c r="F14" s="1072"/>
    </row>
    <row r="15" spans="1:6" ht="12.75" customHeight="1">
      <c r="A15" s="502" t="s">
        <v>306</v>
      </c>
      <c r="B15" s="508"/>
      <c r="C15" s="504"/>
      <c r="D15" s="508"/>
      <c r="E15" s="505"/>
      <c r="F15" s="1072"/>
    </row>
    <row r="16" spans="1:6" ht="12.75" customHeight="1">
      <c r="A16" s="502" t="s">
        <v>307</v>
      </c>
      <c r="B16" s="508"/>
      <c r="C16" s="504"/>
      <c r="D16" s="508"/>
      <c r="E16" s="505"/>
      <c r="F16" s="1072"/>
    </row>
    <row r="17" spans="1:6" ht="12.75" customHeight="1" thickBot="1">
      <c r="A17" s="502" t="s">
        <v>308</v>
      </c>
      <c r="B17" s="510"/>
      <c r="C17" s="511"/>
      <c r="D17" s="508"/>
      <c r="E17" s="512"/>
      <c r="F17" s="1072"/>
    </row>
    <row r="18" spans="1:6" ht="15.75" customHeight="1" thickBot="1">
      <c r="A18" s="513" t="s">
        <v>309</v>
      </c>
      <c r="B18" s="514" t="s">
        <v>22</v>
      </c>
      <c r="C18" s="515">
        <f>+C6+C7+C8+C9+C10+C12+C13+C14+C15+C16+C17</f>
        <v>2128184</v>
      </c>
      <c r="D18" s="514" t="s">
        <v>23</v>
      </c>
      <c r="E18" s="516">
        <f>SUM(E6:E17)</f>
        <v>1926028</v>
      </c>
      <c r="F18" s="1072"/>
    </row>
    <row r="19" spans="1:6" ht="12.75" customHeight="1">
      <c r="A19" s="517" t="s">
        <v>354</v>
      </c>
      <c r="B19" s="518" t="s">
        <v>24</v>
      </c>
      <c r="C19" s="519">
        <f>+C20+C21+C22+C23</f>
        <v>37422</v>
      </c>
      <c r="D19" s="520" t="s">
        <v>93</v>
      </c>
      <c r="E19" s="521"/>
      <c r="F19" s="1072"/>
    </row>
    <row r="20" spans="1:6" ht="12.75" customHeight="1">
      <c r="A20" s="522" t="s">
        <v>358</v>
      </c>
      <c r="B20" s="520" t="s">
        <v>25</v>
      </c>
      <c r="C20" s="523">
        <v>37422</v>
      </c>
      <c r="D20" s="520" t="s">
        <v>94</v>
      </c>
      <c r="E20" s="524">
        <v>371096</v>
      </c>
      <c r="F20" s="1072"/>
    </row>
    <row r="21" spans="1:6" ht="12.75" customHeight="1">
      <c r="A21" s="522" t="s">
        <v>362</v>
      </c>
      <c r="B21" s="520" t="s">
        <v>26</v>
      </c>
      <c r="C21" s="523"/>
      <c r="D21" s="520" t="s">
        <v>722</v>
      </c>
      <c r="E21" s="524"/>
      <c r="F21" s="1072"/>
    </row>
    <row r="22" spans="1:6" ht="12.75" customHeight="1">
      <c r="A22" s="522" t="s">
        <v>367</v>
      </c>
      <c r="B22" s="520" t="s">
        <v>27</v>
      </c>
      <c r="C22" s="523"/>
      <c r="D22" s="520" t="s">
        <v>723</v>
      </c>
      <c r="E22" s="524"/>
      <c r="F22" s="1072"/>
    </row>
    <row r="23" spans="1:6" ht="12.75" customHeight="1">
      <c r="A23" s="522" t="s">
        <v>370</v>
      </c>
      <c r="B23" s="520" t="s">
        <v>28</v>
      </c>
      <c r="C23" s="523"/>
      <c r="D23" s="518" t="s">
        <v>29</v>
      </c>
      <c r="E23" s="524"/>
      <c r="F23" s="1072"/>
    </row>
    <row r="24" spans="1:6" ht="12.75" customHeight="1">
      <c r="A24" s="522" t="s">
        <v>374</v>
      </c>
      <c r="B24" s="520" t="s">
        <v>30</v>
      </c>
      <c r="C24" s="525">
        <f>+C25+C26</f>
        <v>393573</v>
      </c>
      <c r="D24" s="520" t="s">
        <v>96</v>
      </c>
      <c r="E24" s="524"/>
      <c r="F24" s="1072"/>
    </row>
    <row r="25" spans="1:6" ht="12.75" customHeight="1">
      <c r="A25" s="517" t="s">
        <v>378</v>
      </c>
      <c r="B25" s="518" t="s">
        <v>31</v>
      </c>
      <c r="C25" s="526">
        <v>393573</v>
      </c>
      <c r="D25" s="499" t="s">
        <v>98</v>
      </c>
      <c r="E25" s="521"/>
      <c r="F25" s="1072"/>
    </row>
    <row r="26" spans="1:6" ht="12.75" customHeight="1" thickBot="1">
      <c r="A26" s="522" t="s">
        <v>383</v>
      </c>
      <c r="B26" s="520" t="s">
        <v>32</v>
      </c>
      <c r="C26" s="523"/>
      <c r="D26" s="508"/>
      <c r="E26" s="524"/>
      <c r="F26" s="1072"/>
    </row>
    <row r="27" spans="1:6" ht="15.75" customHeight="1" thickBot="1">
      <c r="A27" s="513" t="s">
        <v>387</v>
      </c>
      <c r="B27" s="514" t="s">
        <v>33</v>
      </c>
      <c r="C27" s="515">
        <f>+C19+C24</f>
        <v>430995</v>
      </c>
      <c r="D27" s="514" t="s">
        <v>34</v>
      </c>
      <c r="E27" s="516">
        <f>SUM(E19:E26)</f>
        <v>371096</v>
      </c>
      <c r="F27" s="1072"/>
    </row>
    <row r="28" spans="1:6" ht="18" customHeight="1" thickBot="1">
      <c r="A28" s="513" t="s">
        <v>391</v>
      </c>
      <c r="B28" s="527" t="s">
        <v>35</v>
      </c>
      <c r="C28" s="515">
        <f>+C18+C27</f>
        <v>2559179</v>
      </c>
      <c r="D28" s="527" t="s">
        <v>36</v>
      </c>
      <c r="E28" s="516">
        <f>+E18+E27</f>
        <v>2297124</v>
      </c>
      <c r="F28" s="1072"/>
    </row>
    <row r="29" spans="1:6" ht="18" customHeight="1" thickBot="1">
      <c r="A29" s="513" t="s">
        <v>396</v>
      </c>
      <c r="B29" s="514" t="s">
        <v>695</v>
      </c>
      <c r="C29" s="528">
        <v>2</v>
      </c>
      <c r="D29" s="514" t="s">
        <v>37</v>
      </c>
      <c r="E29" s="529">
        <v>-9718</v>
      </c>
      <c r="F29" s="1072"/>
    </row>
    <row r="30" spans="1:6" ht="13.5" thickBot="1">
      <c r="A30" s="513" t="s">
        <v>400</v>
      </c>
      <c r="B30" s="530" t="s">
        <v>38</v>
      </c>
      <c r="C30" s="531">
        <f>+C28+C29</f>
        <v>2559181</v>
      </c>
      <c r="D30" s="530" t="s">
        <v>39</v>
      </c>
      <c r="E30" s="531">
        <f>+E28+E29</f>
        <v>2287406</v>
      </c>
      <c r="F30" s="1072"/>
    </row>
    <row r="31" spans="1:6" ht="13.5" thickBot="1">
      <c r="A31" s="513" t="s">
        <v>404</v>
      </c>
      <c r="B31" s="530" t="s">
        <v>40</v>
      </c>
      <c r="C31" s="531" t="str">
        <f>IF(C18-E18&lt;0,E18-C18,"-")</f>
        <v>-</v>
      </c>
      <c r="D31" s="530" t="s">
        <v>41</v>
      </c>
      <c r="E31" s="531">
        <f>IF(C18-E18&gt;0,C18-E18,"-")</f>
        <v>202156</v>
      </c>
      <c r="F31" s="1072"/>
    </row>
    <row r="32" spans="1:6" ht="13.5" thickBot="1">
      <c r="A32" s="513" t="s">
        <v>408</v>
      </c>
      <c r="B32" s="530" t="s">
        <v>42</v>
      </c>
      <c r="C32" s="531">
        <f>IF(C18+C19-E28&lt;0,E28-(C18+C19),"-")</f>
        <v>131518</v>
      </c>
      <c r="D32" s="530" t="s">
        <v>43</v>
      </c>
      <c r="E32" s="531" t="str">
        <f>IF(C18+C19-E28&gt;0,C18+C19-E28,"-")</f>
        <v>-</v>
      </c>
      <c r="F32" s="1072"/>
    </row>
  </sheetData>
  <sheetProtection/>
  <mergeCells count="2">
    <mergeCell ref="A3:A4"/>
    <mergeCell ref="F1:F32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M33"/>
  <sheetViews>
    <sheetView zoomScaleSheetLayoutView="100" workbookViewId="0" topLeftCell="A1">
      <selection activeCell="P25" sqref="P25"/>
    </sheetView>
  </sheetViews>
  <sheetFormatPr defaultColWidth="8.00390625" defaultRowHeight="12.75"/>
  <cols>
    <col min="1" max="1" width="24.7109375" style="233" customWidth="1"/>
    <col min="2" max="13" width="9.28125" style="233" customWidth="1"/>
    <col min="14" max="16384" width="8.00390625" style="233" customWidth="1"/>
  </cols>
  <sheetData>
    <row r="1" spans="1:13" ht="15.75" customHeight="1">
      <c r="A1" s="1090"/>
      <c r="B1" s="1090"/>
      <c r="C1" s="1090"/>
      <c r="D1" s="1091" t="s">
        <v>591</v>
      </c>
      <c r="E1" s="1092"/>
      <c r="F1" s="1092"/>
      <c r="G1" s="1092"/>
      <c r="H1" s="1092"/>
      <c r="I1" s="1092"/>
      <c r="J1" s="1092"/>
      <c r="K1" s="1092"/>
      <c r="L1" s="1092"/>
      <c r="M1" s="1092"/>
    </row>
    <row r="2" spans="12:13" s="249" customFormat="1" ht="15.75" thickBot="1">
      <c r="L2" s="1110" t="s">
        <v>759</v>
      </c>
      <c r="M2" s="1110"/>
    </row>
    <row r="3" spans="1:13" s="249" customFormat="1" ht="17.25" customHeight="1" thickBot="1">
      <c r="A3" s="1111" t="s">
        <v>315</v>
      </c>
      <c r="B3" s="1114" t="s">
        <v>139</v>
      </c>
      <c r="C3" s="1114"/>
      <c r="D3" s="1114"/>
      <c r="E3" s="1114"/>
      <c r="F3" s="1114"/>
      <c r="G3" s="1114"/>
      <c r="H3" s="1114"/>
      <c r="I3" s="1114"/>
      <c r="J3" s="1115" t="s">
        <v>168</v>
      </c>
      <c r="K3" s="1115"/>
      <c r="L3" s="1115"/>
      <c r="M3" s="1115"/>
    </row>
    <row r="4" spans="1:13" s="235" customFormat="1" ht="18" customHeight="1" thickBot="1">
      <c r="A4" s="1112"/>
      <c r="B4" s="1117" t="s">
        <v>169</v>
      </c>
      <c r="C4" s="1118" t="s">
        <v>170</v>
      </c>
      <c r="D4" s="1119" t="s">
        <v>140</v>
      </c>
      <c r="E4" s="1119"/>
      <c r="F4" s="1119"/>
      <c r="G4" s="1119"/>
      <c r="H4" s="1119"/>
      <c r="I4" s="1119"/>
      <c r="J4" s="1116"/>
      <c r="K4" s="1116"/>
      <c r="L4" s="1116"/>
      <c r="M4" s="1116"/>
    </row>
    <row r="5" spans="1:13" s="235" customFormat="1" ht="18" customHeight="1" thickBot="1">
      <c r="A5" s="1112"/>
      <c r="B5" s="1117"/>
      <c r="C5" s="1118"/>
      <c r="D5" s="686" t="s">
        <v>169</v>
      </c>
      <c r="E5" s="686" t="s">
        <v>170</v>
      </c>
      <c r="F5" s="686" t="s">
        <v>169</v>
      </c>
      <c r="G5" s="686" t="s">
        <v>170</v>
      </c>
      <c r="H5" s="686" t="s">
        <v>169</v>
      </c>
      <c r="I5" s="686" t="s">
        <v>170</v>
      </c>
      <c r="J5" s="1116"/>
      <c r="K5" s="1116"/>
      <c r="L5" s="1116"/>
      <c r="M5" s="1116"/>
    </row>
    <row r="6" spans="1:13" s="236" customFormat="1" ht="42.75" customHeight="1" thickBot="1">
      <c r="A6" s="1113"/>
      <c r="B6" s="1118" t="s">
        <v>141</v>
      </c>
      <c r="C6" s="1118"/>
      <c r="D6" s="1118" t="s">
        <v>580</v>
      </c>
      <c r="E6" s="1118"/>
      <c r="F6" s="1118" t="s">
        <v>581</v>
      </c>
      <c r="G6" s="1118"/>
      <c r="H6" s="1117" t="s">
        <v>582</v>
      </c>
      <c r="I6" s="1117"/>
      <c r="J6" s="685" t="s">
        <v>580</v>
      </c>
      <c r="K6" s="686" t="s">
        <v>581</v>
      </c>
      <c r="L6" s="685" t="s">
        <v>313</v>
      </c>
      <c r="M6" s="686" t="s">
        <v>583</v>
      </c>
    </row>
    <row r="7" spans="1:13" s="236" customFormat="1" ht="13.5" customHeight="1" thickBot="1">
      <c r="A7" s="687">
        <v>1</v>
      </c>
      <c r="B7" s="685">
        <v>2</v>
      </c>
      <c r="C7" s="685">
        <v>3</v>
      </c>
      <c r="D7" s="688">
        <v>4</v>
      </c>
      <c r="E7" s="686">
        <v>5</v>
      </c>
      <c r="F7" s="686">
        <v>6</v>
      </c>
      <c r="G7" s="686">
        <v>7</v>
      </c>
      <c r="H7" s="685">
        <v>8</v>
      </c>
      <c r="I7" s="688">
        <v>9</v>
      </c>
      <c r="J7" s="688">
        <v>10</v>
      </c>
      <c r="K7" s="688">
        <v>11</v>
      </c>
      <c r="L7" s="688" t="s">
        <v>142</v>
      </c>
      <c r="M7" s="689" t="s">
        <v>143</v>
      </c>
    </row>
    <row r="8" spans="1:13" ht="12.75" customHeight="1">
      <c r="A8" s="690" t="s">
        <v>144</v>
      </c>
      <c r="B8" s="691">
        <f aca="true" t="shared" si="0" ref="B8:C13">SUM(D8,F8,H8)</f>
        <v>0</v>
      </c>
      <c r="C8" s="691">
        <f t="shared" si="0"/>
        <v>0</v>
      </c>
      <c r="D8" s="692"/>
      <c r="E8" s="693"/>
      <c r="F8" s="692"/>
      <c r="G8" s="692"/>
      <c r="H8" s="694"/>
      <c r="I8" s="694"/>
      <c r="J8" s="694"/>
      <c r="K8" s="694"/>
      <c r="L8" s="695">
        <f aca="true" t="shared" si="1" ref="L8:L15">J8+K8</f>
        <v>0</v>
      </c>
      <c r="M8" s="696"/>
    </row>
    <row r="9" spans="1:13" ht="12.75" customHeight="1">
      <c r="A9" s="697" t="s">
        <v>145</v>
      </c>
      <c r="B9" s="691">
        <f t="shared" si="0"/>
        <v>0</v>
      </c>
      <c r="C9" s="691">
        <f t="shared" si="0"/>
        <v>0</v>
      </c>
      <c r="D9" s="698"/>
      <c r="E9" s="698"/>
      <c r="F9" s="698"/>
      <c r="G9" s="698"/>
      <c r="H9" s="698"/>
      <c r="I9" s="698"/>
      <c r="J9" s="698"/>
      <c r="K9" s="698"/>
      <c r="L9" s="699">
        <f t="shared" si="1"/>
        <v>0</v>
      </c>
      <c r="M9" s="700">
        <f aca="true" t="shared" si="2" ref="M9:M15">IF((C9&lt;&gt;0),ROUND((L9/C9)*100,1),"")</f>
      </c>
    </row>
    <row r="10" spans="1:13" ht="12.75" customHeight="1">
      <c r="A10" s="701" t="s">
        <v>146</v>
      </c>
      <c r="B10" s="691">
        <f t="shared" si="0"/>
        <v>3000</v>
      </c>
      <c r="C10" s="691">
        <f t="shared" si="0"/>
        <v>3000</v>
      </c>
      <c r="D10" s="702">
        <v>3000</v>
      </c>
      <c r="E10" s="702">
        <v>1724</v>
      </c>
      <c r="F10" s="702">
        <v>0</v>
      </c>
      <c r="G10" s="702">
        <v>1276</v>
      </c>
      <c r="H10" s="702"/>
      <c r="I10" s="702"/>
      <c r="J10" s="702">
        <v>1724</v>
      </c>
      <c r="K10" s="702">
        <v>1276</v>
      </c>
      <c r="L10" s="699">
        <f t="shared" si="1"/>
        <v>3000</v>
      </c>
      <c r="M10" s="703">
        <f t="shared" si="2"/>
        <v>100</v>
      </c>
    </row>
    <row r="11" spans="1:13" ht="12.75" customHeight="1">
      <c r="A11" s="701" t="s">
        <v>147</v>
      </c>
      <c r="B11" s="691">
        <f t="shared" si="0"/>
        <v>0</v>
      </c>
      <c r="C11" s="691">
        <f t="shared" si="0"/>
        <v>0</v>
      </c>
      <c r="D11" s="702"/>
      <c r="E11" s="702"/>
      <c r="F11" s="702"/>
      <c r="G11" s="702"/>
      <c r="H11" s="702"/>
      <c r="I11" s="702"/>
      <c r="J11" s="702"/>
      <c r="K11" s="702"/>
      <c r="L11" s="699">
        <f t="shared" si="1"/>
        <v>0</v>
      </c>
      <c r="M11" s="704">
        <f t="shared" si="2"/>
      </c>
    </row>
    <row r="12" spans="1:13" ht="12.75" customHeight="1">
      <c r="A12" s="701" t="s">
        <v>148</v>
      </c>
      <c r="B12" s="691">
        <f t="shared" si="0"/>
        <v>0</v>
      </c>
      <c r="C12" s="691">
        <f t="shared" si="0"/>
        <v>0</v>
      </c>
      <c r="D12" s="702"/>
      <c r="E12" s="702"/>
      <c r="F12" s="702"/>
      <c r="G12" s="702"/>
      <c r="H12" s="702"/>
      <c r="I12" s="702"/>
      <c r="J12" s="702"/>
      <c r="K12" s="702"/>
      <c r="L12" s="699">
        <f t="shared" si="1"/>
        <v>0</v>
      </c>
      <c r="M12" s="704">
        <f t="shared" si="2"/>
      </c>
    </row>
    <row r="13" spans="1:13" ht="12.75" customHeight="1">
      <c r="A13" s="701" t="s">
        <v>149</v>
      </c>
      <c r="B13" s="691">
        <f t="shared" si="0"/>
        <v>0</v>
      </c>
      <c r="C13" s="691">
        <f t="shared" si="0"/>
        <v>0</v>
      </c>
      <c r="D13" s="702"/>
      <c r="E13" s="702"/>
      <c r="F13" s="702"/>
      <c r="G13" s="702"/>
      <c r="H13" s="705"/>
      <c r="I13" s="705"/>
      <c r="J13" s="705"/>
      <c r="K13" s="705"/>
      <c r="L13" s="699">
        <f t="shared" si="1"/>
        <v>0</v>
      </c>
      <c r="M13" s="706">
        <f t="shared" si="2"/>
      </c>
    </row>
    <row r="14" spans="1:13" ht="12.75" customHeight="1" thickBot="1">
      <c r="A14" s="707"/>
      <c r="B14" s="708"/>
      <c r="C14" s="708"/>
      <c r="D14" s="709"/>
      <c r="E14" s="709"/>
      <c r="F14" s="709"/>
      <c r="G14" s="709"/>
      <c r="H14" s="709"/>
      <c r="I14" s="709"/>
      <c r="J14" s="709"/>
      <c r="K14" s="709"/>
      <c r="L14" s="710">
        <f t="shared" si="1"/>
        <v>0</v>
      </c>
      <c r="M14" s="711">
        <f t="shared" si="2"/>
      </c>
    </row>
    <row r="15" spans="1:13" ht="12.75" customHeight="1" thickBot="1">
      <c r="A15" s="712" t="s">
        <v>150</v>
      </c>
      <c r="B15" s="713">
        <f aca="true" t="shared" si="3" ref="B15:K15">B8+SUM(B10:B14)</f>
        <v>3000</v>
      </c>
      <c r="C15" s="713">
        <f t="shared" si="3"/>
        <v>3000</v>
      </c>
      <c r="D15" s="713">
        <f t="shared" si="3"/>
        <v>3000</v>
      </c>
      <c r="E15" s="713">
        <f t="shared" si="3"/>
        <v>1724</v>
      </c>
      <c r="F15" s="713">
        <f t="shared" si="3"/>
        <v>0</v>
      </c>
      <c r="G15" s="713">
        <f t="shared" si="3"/>
        <v>1276</v>
      </c>
      <c r="H15" s="713">
        <f t="shared" si="3"/>
        <v>0</v>
      </c>
      <c r="I15" s="713">
        <f t="shared" si="3"/>
        <v>0</v>
      </c>
      <c r="J15" s="713">
        <f t="shared" si="3"/>
        <v>1724</v>
      </c>
      <c r="K15" s="713">
        <f t="shared" si="3"/>
        <v>1276</v>
      </c>
      <c r="L15" s="713">
        <f t="shared" si="1"/>
        <v>3000</v>
      </c>
      <c r="M15" s="796">
        <f t="shared" si="2"/>
        <v>100</v>
      </c>
    </row>
    <row r="16" spans="1:13" ht="9.75" customHeight="1">
      <c r="A16" s="714"/>
      <c r="B16" s="715"/>
      <c r="C16" s="715"/>
      <c r="D16" s="716"/>
      <c r="E16" s="716"/>
      <c r="F16" s="716"/>
      <c r="G16" s="716"/>
      <c r="H16" s="716"/>
      <c r="I16" s="716"/>
      <c r="J16" s="716"/>
      <c r="K16" s="716"/>
      <c r="L16" s="716"/>
      <c r="M16" s="716"/>
    </row>
    <row r="17" spans="1:13" ht="13.5" customHeight="1" thickBot="1">
      <c r="A17" s="752" t="s">
        <v>151</v>
      </c>
      <c r="B17" s="753"/>
      <c r="C17" s="753"/>
      <c r="D17" s="754"/>
      <c r="E17" s="754"/>
      <c r="F17" s="754"/>
      <c r="G17" s="754"/>
      <c r="H17" s="754"/>
      <c r="I17" s="754"/>
      <c r="J17" s="754"/>
      <c r="K17" s="754"/>
      <c r="L17" s="719"/>
      <c r="M17" s="719"/>
    </row>
    <row r="18" spans="1:13" ht="12.75" customHeight="1">
      <c r="A18" s="755" t="s">
        <v>152</v>
      </c>
      <c r="B18" s="691">
        <f aca="true" t="shared" si="4" ref="B18:C21">SUM(D18,F18,H18)</f>
        <v>599</v>
      </c>
      <c r="C18" s="691">
        <f t="shared" si="4"/>
        <v>593</v>
      </c>
      <c r="D18" s="692">
        <v>599</v>
      </c>
      <c r="E18" s="693">
        <v>543</v>
      </c>
      <c r="F18" s="692"/>
      <c r="G18" s="692">
        <v>50</v>
      </c>
      <c r="H18" s="756"/>
      <c r="I18" s="756"/>
      <c r="J18" s="756">
        <v>482</v>
      </c>
      <c r="K18" s="768">
        <v>111</v>
      </c>
      <c r="L18" s="769">
        <f aca="true" t="shared" si="5" ref="L18:L25">J18+K18</f>
        <v>593</v>
      </c>
      <c r="M18" s="758">
        <f aca="true" t="shared" si="6" ref="M18:M25">IF((C18&lt;&gt;0),ROUND((L18/C18)*100,1),"")</f>
        <v>100</v>
      </c>
    </row>
    <row r="19" spans="1:13" ht="12.75" customHeight="1">
      <c r="A19" s="726" t="s">
        <v>153</v>
      </c>
      <c r="B19" s="691">
        <f t="shared" si="4"/>
        <v>800</v>
      </c>
      <c r="C19" s="691">
        <f t="shared" si="4"/>
        <v>800</v>
      </c>
      <c r="D19" s="702">
        <v>800</v>
      </c>
      <c r="E19" s="702">
        <v>800</v>
      </c>
      <c r="F19" s="702"/>
      <c r="G19" s="702"/>
      <c r="H19" s="759"/>
      <c r="I19" s="759"/>
      <c r="J19" s="759">
        <v>800</v>
      </c>
      <c r="K19" s="771"/>
      <c r="L19" s="772">
        <f t="shared" si="5"/>
        <v>800</v>
      </c>
      <c r="M19" s="761">
        <f t="shared" si="6"/>
        <v>100</v>
      </c>
    </row>
    <row r="20" spans="1:13" ht="12.75" customHeight="1">
      <c r="A20" s="726" t="s">
        <v>154</v>
      </c>
      <c r="B20" s="691">
        <f t="shared" si="4"/>
        <v>1457</v>
      </c>
      <c r="C20" s="691">
        <f t="shared" si="4"/>
        <v>1367</v>
      </c>
      <c r="D20" s="702">
        <v>1457</v>
      </c>
      <c r="E20" s="702">
        <v>364</v>
      </c>
      <c r="F20" s="702"/>
      <c r="G20" s="702">
        <v>1003</v>
      </c>
      <c r="H20" s="759"/>
      <c r="I20" s="759"/>
      <c r="J20" s="759">
        <v>463</v>
      </c>
      <c r="K20" s="771">
        <v>904</v>
      </c>
      <c r="L20" s="772">
        <f t="shared" si="5"/>
        <v>1367</v>
      </c>
      <c r="M20" s="761">
        <f t="shared" si="6"/>
        <v>100</v>
      </c>
    </row>
    <row r="21" spans="1:13" ht="12.75" customHeight="1">
      <c r="A21" s="726" t="s">
        <v>155</v>
      </c>
      <c r="B21" s="691">
        <f t="shared" si="4"/>
        <v>144</v>
      </c>
      <c r="C21" s="691">
        <f t="shared" si="4"/>
        <v>240</v>
      </c>
      <c r="D21" s="702">
        <v>144</v>
      </c>
      <c r="E21" s="702">
        <v>240</v>
      </c>
      <c r="F21" s="702"/>
      <c r="G21" s="702"/>
      <c r="H21" s="759"/>
      <c r="I21" s="759"/>
      <c r="J21" s="759">
        <v>108</v>
      </c>
      <c r="K21" s="771">
        <v>132</v>
      </c>
      <c r="L21" s="760">
        <f t="shared" si="5"/>
        <v>240</v>
      </c>
      <c r="M21" s="703">
        <f t="shared" si="6"/>
        <v>100</v>
      </c>
    </row>
    <row r="22" spans="1:13" ht="12.75" customHeight="1">
      <c r="A22" s="732"/>
      <c r="B22" s="691"/>
      <c r="C22" s="702"/>
      <c r="D22" s="702"/>
      <c r="E22" s="702"/>
      <c r="F22" s="702"/>
      <c r="G22" s="702"/>
      <c r="H22" s="759"/>
      <c r="I22" s="759"/>
      <c r="J22" s="759"/>
      <c r="K22" s="771"/>
      <c r="L22" s="760">
        <f t="shared" si="5"/>
        <v>0</v>
      </c>
      <c r="M22" s="703">
        <f t="shared" si="6"/>
      </c>
    </row>
    <row r="23" spans="1:13" ht="12.75" customHeight="1">
      <c r="A23" s="732"/>
      <c r="B23" s="691"/>
      <c r="C23" s="702"/>
      <c r="D23" s="702"/>
      <c r="E23" s="702"/>
      <c r="F23" s="702"/>
      <c r="G23" s="702"/>
      <c r="H23" s="759"/>
      <c r="I23" s="759"/>
      <c r="J23" s="759"/>
      <c r="K23" s="771"/>
      <c r="L23" s="760">
        <f t="shared" si="5"/>
        <v>0</v>
      </c>
      <c r="M23" s="773">
        <f t="shared" si="6"/>
      </c>
    </row>
    <row r="24" spans="1:13" ht="12.75" customHeight="1" thickBot="1">
      <c r="A24" s="763"/>
      <c r="B24" s="708"/>
      <c r="C24" s="709"/>
      <c r="D24" s="709"/>
      <c r="E24" s="709"/>
      <c r="F24" s="709"/>
      <c r="G24" s="709"/>
      <c r="H24" s="746"/>
      <c r="I24" s="746"/>
      <c r="J24" s="746"/>
      <c r="K24" s="774"/>
      <c r="L24" s="775">
        <f t="shared" si="5"/>
        <v>0</v>
      </c>
      <c r="M24" s="765">
        <f t="shared" si="6"/>
      </c>
    </row>
    <row r="25" spans="1:13" ht="13.5" customHeight="1" thickBot="1">
      <c r="A25" s="766" t="s">
        <v>156</v>
      </c>
      <c r="B25" s="713">
        <f aca="true" t="shared" si="7" ref="B25:K25">SUM(B18:B24)</f>
        <v>3000</v>
      </c>
      <c r="C25" s="713">
        <f t="shared" si="7"/>
        <v>3000</v>
      </c>
      <c r="D25" s="713">
        <f t="shared" si="7"/>
        <v>3000</v>
      </c>
      <c r="E25" s="713">
        <f t="shared" si="7"/>
        <v>1947</v>
      </c>
      <c r="F25" s="713">
        <f t="shared" si="7"/>
        <v>0</v>
      </c>
      <c r="G25" s="713">
        <f t="shared" si="7"/>
        <v>1053</v>
      </c>
      <c r="H25" s="713">
        <f t="shared" si="7"/>
        <v>0</v>
      </c>
      <c r="I25" s="713">
        <f t="shared" si="7"/>
        <v>0</v>
      </c>
      <c r="J25" s="713">
        <f t="shared" si="7"/>
        <v>1853</v>
      </c>
      <c r="K25" s="713">
        <f t="shared" si="7"/>
        <v>1147</v>
      </c>
      <c r="L25" s="741">
        <f t="shared" si="5"/>
        <v>3000</v>
      </c>
      <c r="M25" s="797">
        <f t="shared" si="6"/>
        <v>100</v>
      </c>
    </row>
    <row r="26" spans="1:13" ht="10.5" customHeight="1">
      <c r="A26" s="1128" t="s">
        <v>157</v>
      </c>
      <c r="B26" s="1128"/>
      <c r="C26" s="1128"/>
      <c r="D26" s="1128"/>
      <c r="E26" s="1128"/>
      <c r="F26" s="1128"/>
      <c r="G26" s="1128"/>
      <c r="H26" s="1128"/>
      <c r="I26" s="1128"/>
      <c r="J26" s="1128"/>
      <c r="K26" s="1128"/>
      <c r="L26" s="1128"/>
      <c r="M26" s="1128"/>
    </row>
    <row r="27" spans="1:13" ht="6" customHeight="1">
      <c r="A27" s="323"/>
      <c r="B27" s="323"/>
      <c r="C27" s="323"/>
      <c r="D27" s="323"/>
      <c r="E27" s="323"/>
      <c r="F27" s="323"/>
      <c r="G27" s="323"/>
      <c r="H27" s="323"/>
      <c r="I27" s="323"/>
      <c r="J27" s="323"/>
      <c r="K27" s="323"/>
      <c r="L27" s="323"/>
      <c r="M27" s="323"/>
    </row>
    <row r="28" spans="1:13" ht="15" customHeight="1">
      <c r="A28" s="1109" t="s">
        <v>584</v>
      </c>
      <c r="B28" s="1109"/>
      <c r="C28" s="1109"/>
      <c r="D28" s="1109"/>
      <c r="E28" s="1109"/>
      <c r="F28" s="1109"/>
      <c r="G28" s="1109"/>
      <c r="H28" s="1109"/>
      <c r="I28" s="1109"/>
      <c r="J28" s="1109"/>
      <c r="K28" s="1109"/>
      <c r="L28" s="1109"/>
      <c r="M28" s="1109"/>
    </row>
    <row r="29" spans="12:13" ht="12" customHeight="1" thickBot="1">
      <c r="L29" s="1110" t="s">
        <v>759</v>
      </c>
      <c r="M29" s="1110"/>
    </row>
    <row r="30" spans="1:13" ht="13.5" thickBot="1">
      <c r="A30" s="1120" t="s">
        <v>158</v>
      </c>
      <c r="B30" s="1121"/>
      <c r="C30" s="1121"/>
      <c r="D30" s="1121"/>
      <c r="E30" s="1121"/>
      <c r="F30" s="1121"/>
      <c r="G30" s="1121"/>
      <c r="H30" s="1121"/>
      <c r="I30" s="1121"/>
      <c r="J30" s="1121"/>
      <c r="K30" s="742" t="s">
        <v>169</v>
      </c>
      <c r="L30" s="742" t="s">
        <v>170</v>
      </c>
      <c r="M30" s="742" t="s">
        <v>168</v>
      </c>
    </row>
    <row r="31" spans="1:13" ht="12.75">
      <c r="A31" s="1122"/>
      <c r="B31" s="1123"/>
      <c r="C31" s="1123"/>
      <c r="D31" s="1123"/>
      <c r="E31" s="1123"/>
      <c r="F31" s="1123"/>
      <c r="G31" s="1123"/>
      <c r="H31" s="1123"/>
      <c r="I31" s="1123"/>
      <c r="J31" s="1123"/>
      <c r="K31" s="743"/>
      <c r="L31" s="744"/>
      <c r="M31" s="744"/>
    </row>
    <row r="32" spans="1:13" ht="13.5" thickBot="1">
      <c r="A32" s="1124"/>
      <c r="B32" s="1125"/>
      <c r="C32" s="1125"/>
      <c r="D32" s="1125"/>
      <c r="E32" s="1125"/>
      <c r="F32" s="1125"/>
      <c r="G32" s="1125"/>
      <c r="H32" s="1125"/>
      <c r="I32" s="1125"/>
      <c r="J32" s="1125"/>
      <c r="K32" s="745"/>
      <c r="L32" s="746"/>
      <c r="M32" s="746"/>
    </row>
    <row r="33" spans="1:13" ht="13.5" thickBot="1">
      <c r="A33" s="1126" t="s">
        <v>177</v>
      </c>
      <c r="B33" s="1127"/>
      <c r="C33" s="1127"/>
      <c r="D33" s="1127"/>
      <c r="E33" s="1127"/>
      <c r="F33" s="1127"/>
      <c r="G33" s="1127"/>
      <c r="H33" s="1127"/>
      <c r="I33" s="1127"/>
      <c r="J33" s="1127"/>
      <c r="K33" s="747">
        <f>SUM(K31:K32)</f>
        <v>0</v>
      </c>
      <c r="L33" s="747">
        <f>SUM(L31:L32)</f>
        <v>0</v>
      </c>
      <c r="M33" s="747">
        <f>SUM(M31:M32)</f>
        <v>0</v>
      </c>
    </row>
  </sheetData>
  <sheetProtection/>
  <mergeCells count="20">
    <mergeCell ref="D4:I4"/>
    <mergeCell ref="B6:C6"/>
    <mergeCell ref="A28:M28"/>
    <mergeCell ref="L29:M29"/>
    <mergeCell ref="H6:I6"/>
    <mergeCell ref="A26:M26"/>
    <mergeCell ref="A1:C1"/>
    <mergeCell ref="D1:M1"/>
    <mergeCell ref="L2:M2"/>
    <mergeCell ref="A3:A6"/>
    <mergeCell ref="B3:I3"/>
    <mergeCell ref="J3:M5"/>
    <mergeCell ref="B4:B5"/>
    <mergeCell ref="C4:C5"/>
    <mergeCell ref="D6:E6"/>
    <mergeCell ref="F6:G6"/>
    <mergeCell ref="A30:J30"/>
    <mergeCell ref="A31:J31"/>
    <mergeCell ref="A32:J32"/>
    <mergeCell ref="A33:J33"/>
  </mergeCells>
  <printOptions horizontalCentered="1"/>
  <pageMargins left="0.7874015748031497" right="0.7874015748031497" top="1.1811023622047245" bottom="0.984251968503937" header="0.7874015748031497" footer="0.7874015748031497"/>
  <pageSetup fitToHeight="2" fitToWidth="2" horizontalDpi="600" verticalDpi="600" orientation="landscape" paperSize="9" scale="90" r:id="rId1"/>
  <headerFooter alignWithMargins="0">
    <oddHeader>&amp;C&amp;"Times New Roman CE,Félkövér"&amp;12
Európai uniós támogatással megvalósuló projektek pénzügyi teljesítése&amp;R&amp;"Times New Roman CE,Félkövér dőlt"&amp;11 11/10. melléklet a 11/2014. (V. 6.) önkormányzati rendelethez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M33"/>
  <sheetViews>
    <sheetView zoomScaleSheetLayoutView="100" workbookViewId="0" topLeftCell="A1">
      <selection activeCell="K18" sqref="K18"/>
    </sheetView>
  </sheetViews>
  <sheetFormatPr defaultColWidth="8.00390625" defaultRowHeight="12.75"/>
  <cols>
    <col min="1" max="1" width="24.7109375" style="233" customWidth="1"/>
    <col min="2" max="13" width="9.28125" style="233" customWidth="1"/>
    <col min="14" max="16384" width="8.00390625" style="233" customWidth="1"/>
  </cols>
  <sheetData>
    <row r="1" spans="1:13" ht="15.75" customHeight="1">
      <c r="A1" s="1090"/>
      <c r="B1" s="1090"/>
      <c r="C1" s="1090"/>
      <c r="D1" s="1091" t="s">
        <v>592</v>
      </c>
      <c r="E1" s="1092"/>
      <c r="F1" s="1092"/>
      <c r="G1" s="1092"/>
      <c r="H1" s="1092"/>
      <c r="I1" s="1092"/>
      <c r="J1" s="1092"/>
      <c r="K1" s="1092"/>
      <c r="L1" s="1092"/>
      <c r="M1" s="1092"/>
    </row>
    <row r="2" spans="12:13" s="249" customFormat="1" ht="15.75" thickBot="1">
      <c r="L2" s="1110" t="s">
        <v>759</v>
      </c>
      <c r="M2" s="1110"/>
    </row>
    <row r="3" spans="1:13" s="249" customFormat="1" ht="17.25" customHeight="1" thickBot="1">
      <c r="A3" s="1111" t="s">
        <v>315</v>
      </c>
      <c r="B3" s="1114" t="s">
        <v>139</v>
      </c>
      <c r="C3" s="1114"/>
      <c r="D3" s="1114"/>
      <c r="E3" s="1114"/>
      <c r="F3" s="1114"/>
      <c r="G3" s="1114"/>
      <c r="H3" s="1114"/>
      <c r="I3" s="1114"/>
      <c r="J3" s="1115" t="s">
        <v>168</v>
      </c>
      <c r="K3" s="1115"/>
      <c r="L3" s="1115"/>
      <c r="M3" s="1115"/>
    </row>
    <row r="4" spans="1:13" s="235" customFormat="1" ht="18" customHeight="1" thickBot="1">
      <c r="A4" s="1112"/>
      <c r="B4" s="1117" t="s">
        <v>169</v>
      </c>
      <c r="C4" s="1118" t="s">
        <v>170</v>
      </c>
      <c r="D4" s="1119" t="s">
        <v>140</v>
      </c>
      <c r="E4" s="1119"/>
      <c r="F4" s="1119"/>
      <c r="G4" s="1119"/>
      <c r="H4" s="1119"/>
      <c r="I4" s="1119"/>
      <c r="J4" s="1116"/>
      <c r="K4" s="1116"/>
      <c r="L4" s="1116"/>
      <c r="M4" s="1116"/>
    </row>
    <row r="5" spans="1:13" s="235" customFormat="1" ht="18" customHeight="1" thickBot="1">
      <c r="A5" s="1112"/>
      <c r="B5" s="1117"/>
      <c r="C5" s="1118"/>
      <c r="D5" s="686" t="s">
        <v>169</v>
      </c>
      <c r="E5" s="686" t="s">
        <v>170</v>
      </c>
      <c r="F5" s="686" t="s">
        <v>169</v>
      </c>
      <c r="G5" s="686" t="s">
        <v>170</v>
      </c>
      <c r="H5" s="686" t="s">
        <v>169</v>
      </c>
      <c r="I5" s="686" t="s">
        <v>170</v>
      </c>
      <c r="J5" s="1116"/>
      <c r="K5" s="1116"/>
      <c r="L5" s="1116"/>
      <c r="M5" s="1116"/>
    </row>
    <row r="6" spans="1:13" s="236" customFormat="1" ht="42.75" customHeight="1" thickBot="1">
      <c r="A6" s="1113"/>
      <c r="B6" s="1118" t="s">
        <v>141</v>
      </c>
      <c r="C6" s="1118"/>
      <c r="D6" s="1118" t="s">
        <v>580</v>
      </c>
      <c r="E6" s="1118"/>
      <c r="F6" s="1118" t="s">
        <v>581</v>
      </c>
      <c r="G6" s="1118"/>
      <c r="H6" s="1117" t="s">
        <v>582</v>
      </c>
      <c r="I6" s="1117"/>
      <c r="J6" s="685" t="s">
        <v>580</v>
      </c>
      <c r="K6" s="686" t="s">
        <v>581</v>
      </c>
      <c r="L6" s="685" t="s">
        <v>313</v>
      </c>
      <c r="M6" s="686" t="s">
        <v>583</v>
      </c>
    </row>
    <row r="7" spans="1:13" s="236" customFormat="1" ht="13.5" customHeight="1" thickBot="1">
      <c r="A7" s="687">
        <v>1</v>
      </c>
      <c r="B7" s="685">
        <v>2</v>
      </c>
      <c r="C7" s="685">
        <v>3</v>
      </c>
      <c r="D7" s="688">
        <v>4</v>
      </c>
      <c r="E7" s="686">
        <v>5</v>
      </c>
      <c r="F7" s="686">
        <v>6</v>
      </c>
      <c r="G7" s="686">
        <v>7</v>
      </c>
      <c r="H7" s="685">
        <v>8</v>
      </c>
      <c r="I7" s="688">
        <v>9</v>
      </c>
      <c r="J7" s="688">
        <v>10</v>
      </c>
      <c r="K7" s="688">
        <v>11</v>
      </c>
      <c r="L7" s="688" t="s">
        <v>142</v>
      </c>
      <c r="M7" s="689" t="s">
        <v>143</v>
      </c>
    </row>
    <row r="8" spans="1:13" ht="12.75" customHeight="1">
      <c r="A8" s="690" t="s">
        <v>144</v>
      </c>
      <c r="B8" s="691">
        <f aca="true" t="shared" si="0" ref="B8:C13">SUM(D8,F8,H8)</f>
        <v>0</v>
      </c>
      <c r="C8" s="691">
        <f t="shared" si="0"/>
        <v>0</v>
      </c>
      <c r="D8" s="692"/>
      <c r="E8" s="693"/>
      <c r="F8" s="692"/>
      <c r="G8" s="692"/>
      <c r="H8" s="694"/>
      <c r="I8" s="694"/>
      <c r="J8" s="694"/>
      <c r="K8" s="694"/>
      <c r="L8" s="695">
        <f aca="true" t="shared" si="1" ref="L8:L15">J8+K8</f>
        <v>0</v>
      </c>
      <c r="M8" s="696"/>
    </row>
    <row r="9" spans="1:13" ht="12.75" customHeight="1">
      <c r="A9" s="697" t="s">
        <v>145</v>
      </c>
      <c r="B9" s="691">
        <f t="shared" si="0"/>
        <v>0</v>
      </c>
      <c r="C9" s="691">
        <f t="shared" si="0"/>
        <v>0</v>
      </c>
      <c r="D9" s="698"/>
      <c r="E9" s="698"/>
      <c r="F9" s="698"/>
      <c r="G9" s="698"/>
      <c r="H9" s="698"/>
      <c r="I9" s="698"/>
      <c r="J9" s="698"/>
      <c r="K9" s="698"/>
      <c r="L9" s="699">
        <f t="shared" si="1"/>
        <v>0</v>
      </c>
      <c r="M9" s="700">
        <f aca="true" t="shared" si="2" ref="M9:M15">IF((C9&lt;&gt;0),ROUND((L9/C9)*100,1),"")</f>
      </c>
    </row>
    <row r="10" spans="1:13" ht="12.75" customHeight="1">
      <c r="A10" s="701" t="s">
        <v>146</v>
      </c>
      <c r="B10" s="691">
        <f t="shared" si="0"/>
        <v>3000</v>
      </c>
      <c r="C10" s="691">
        <f t="shared" si="0"/>
        <v>3000</v>
      </c>
      <c r="D10" s="702">
        <v>3000</v>
      </c>
      <c r="E10" s="702">
        <v>1768</v>
      </c>
      <c r="F10" s="702"/>
      <c r="G10" s="702">
        <v>1232</v>
      </c>
      <c r="H10" s="702"/>
      <c r="I10" s="702"/>
      <c r="J10" s="702">
        <v>1768</v>
      </c>
      <c r="K10" s="702">
        <v>1232</v>
      </c>
      <c r="L10" s="699">
        <f t="shared" si="1"/>
        <v>3000</v>
      </c>
      <c r="M10" s="761">
        <f t="shared" si="2"/>
        <v>100</v>
      </c>
    </row>
    <row r="11" spans="1:13" ht="12.75" customHeight="1">
      <c r="A11" s="701" t="s">
        <v>147</v>
      </c>
      <c r="B11" s="691">
        <f t="shared" si="0"/>
        <v>0</v>
      </c>
      <c r="C11" s="691">
        <f t="shared" si="0"/>
        <v>0</v>
      </c>
      <c r="D11" s="702"/>
      <c r="E11" s="702"/>
      <c r="F11" s="702"/>
      <c r="G11" s="702"/>
      <c r="H11" s="702"/>
      <c r="I11" s="702"/>
      <c r="J11" s="702"/>
      <c r="K11" s="702"/>
      <c r="L11" s="699">
        <f t="shared" si="1"/>
        <v>0</v>
      </c>
      <c r="M11" s="704">
        <f t="shared" si="2"/>
      </c>
    </row>
    <row r="12" spans="1:13" ht="12.75" customHeight="1">
      <c r="A12" s="701" t="s">
        <v>148</v>
      </c>
      <c r="B12" s="691">
        <f t="shared" si="0"/>
        <v>0</v>
      </c>
      <c r="C12" s="691">
        <f t="shared" si="0"/>
        <v>0</v>
      </c>
      <c r="D12" s="702"/>
      <c r="E12" s="702"/>
      <c r="F12" s="702"/>
      <c r="G12" s="702"/>
      <c r="H12" s="702"/>
      <c r="I12" s="702"/>
      <c r="J12" s="702"/>
      <c r="K12" s="702"/>
      <c r="L12" s="699">
        <f t="shared" si="1"/>
        <v>0</v>
      </c>
      <c r="M12" s="704">
        <f t="shared" si="2"/>
      </c>
    </row>
    <row r="13" spans="1:13" ht="12.75" customHeight="1">
      <c r="A13" s="701" t="s">
        <v>149</v>
      </c>
      <c r="B13" s="691">
        <f t="shared" si="0"/>
        <v>0</v>
      </c>
      <c r="C13" s="691">
        <f t="shared" si="0"/>
        <v>0</v>
      </c>
      <c r="D13" s="702"/>
      <c r="E13" s="702"/>
      <c r="F13" s="702"/>
      <c r="G13" s="702"/>
      <c r="H13" s="705"/>
      <c r="I13" s="705"/>
      <c r="J13" s="705"/>
      <c r="K13" s="705"/>
      <c r="L13" s="699">
        <f t="shared" si="1"/>
        <v>0</v>
      </c>
      <c r="M13" s="706">
        <f t="shared" si="2"/>
      </c>
    </row>
    <row r="14" spans="1:13" ht="12.75" customHeight="1" thickBot="1">
      <c r="A14" s="707"/>
      <c r="B14" s="708"/>
      <c r="C14" s="708"/>
      <c r="D14" s="709"/>
      <c r="E14" s="709"/>
      <c r="F14" s="709"/>
      <c r="G14" s="709"/>
      <c r="H14" s="709"/>
      <c r="I14" s="709"/>
      <c r="J14" s="709"/>
      <c r="K14" s="709"/>
      <c r="L14" s="710">
        <f t="shared" si="1"/>
        <v>0</v>
      </c>
      <c r="M14" s="711">
        <f t="shared" si="2"/>
      </c>
    </row>
    <row r="15" spans="1:13" ht="12.75" customHeight="1" thickBot="1">
      <c r="A15" s="712" t="s">
        <v>150</v>
      </c>
      <c r="B15" s="713">
        <f aca="true" t="shared" si="3" ref="B15:K15">B8+SUM(B10:B14)</f>
        <v>3000</v>
      </c>
      <c r="C15" s="713">
        <f t="shared" si="3"/>
        <v>3000</v>
      </c>
      <c r="D15" s="713">
        <f t="shared" si="3"/>
        <v>3000</v>
      </c>
      <c r="E15" s="713">
        <f t="shared" si="3"/>
        <v>1768</v>
      </c>
      <c r="F15" s="713">
        <f t="shared" si="3"/>
        <v>0</v>
      </c>
      <c r="G15" s="713">
        <f t="shared" si="3"/>
        <v>1232</v>
      </c>
      <c r="H15" s="713">
        <f t="shared" si="3"/>
        <v>0</v>
      </c>
      <c r="I15" s="713">
        <f t="shared" si="3"/>
        <v>0</v>
      </c>
      <c r="J15" s="713">
        <f t="shared" si="3"/>
        <v>1768</v>
      </c>
      <c r="K15" s="713">
        <f t="shared" si="3"/>
        <v>1232</v>
      </c>
      <c r="L15" s="713">
        <f t="shared" si="1"/>
        <v>3000</v>
      </c>
      <c r="M15" s="762">
        <f t="shared" si="2"/>
        <v>100</v>
      </c>
    </row>
    <row r="16" spans="1:13" ht="9.75" customHeight="1">
      <c r="A16" s="714"/>
      <c r="B16" s="715"/>
      <c r="C16" s="715"/>
      <c r="D16" s="716"/>
      <c r="E16" s="716"/>
      <c r="F16" s="716"/>
      <c r="G16" s="716"/>
      <c r="H16" s="716"/>
      <c r="I16" s="716"/>
      <c r="J16" s="716"/>
      <c r="K16" s="716"/>
      <c r="L16" s="716"/>
      <c r="M16" s="716"/>
    </row>
    <row r="17" spans="1:13" ht="13.5" customHeight="1" thickBot="1">
      <c r="A17" s="752" t="s">
        <v>151</v>
      </c>
      <c r="B17" s="753"/>
      <c r="C17" s="753"/>
      <c r="D17" s="754"/>
      <c r="E17" s="754"/>
      <c r="F17" s="754"/>
      <c r="G17" s="754"/>
      <c r="H17" s="754"/>
      <c r="I17" s="754"/>
      <c r="J17" s="754"/>
      <c r="K17" s="754"/>
      <c r="L17" s="719"/>
      <c r="M17" s="719"/>
    </row>
    <row r="18" spans="1:13" ht="12.75" customHeight="1">
      <c r="A18" s="755" t="s">
        <v>152</v>
      </c>
      <c r="B18" s="691">
        <f aca="true" t="shared" si="4" ref="B18:C21">SUM(D18,F18,H18)</f>
        <v>599</v>
      </c>
      <c r="C18" s="691">
        <f t="shared" si="4"/>
        <v>593</v>
      </c>
      <c r="D18" s="692">
        <v>599</v>
      </c>
      <c r="E18" s="693">
        <v>543</v>
      </c>
      <c r="F18" s="692"/>
      <c r="G18" s="692">
        <v>50</v>
      </c>
      <c r="H18" s="756"/>
      <c r="I18" s="756"/>
      <c r="J18" s="756">
        <v>483</v>
      </c>
      <c r="K18" s="768">
        <v>110</v>
      </c>
      <c r="L18" s="769">
        <f aca="true" t="shared" si="5" ref="L18:L25">J18+K18</f>
        <v>593</v>
      </c>
      <c r="M18" s="758">
        <f aca="true" t="shared" si="6" ref="M18:M25">IF((C18&lt;&gt;0),ROUND((L18/C18)*100,1),"")</f>
        <v>100</v>
      </c>
    </row>
    <row r="19" spans="1:13" ht="12.75" customHeight="1">
      <c r="A19" s="726" t="s">
        <v>153</v>
      </c>
      <c r="B19" s="691">
        <f t="shared" si="4"/>
        <v>800</v>
      </c>
      <c r="C19" s="691">
        <f t="shared" si="4"/>
        <v>800</v>
      </c>
      <c r="D19" s="702">
        <v>800</v>
      </c>
      <c r="E19" s="702">
        <v>800</v>
      </c>
      <c r="F19" s="702"/>
      <c r="G19" s="702"/>
      <c r="H19" s="759"/>
      <c r="I19" s="759"/>
      <c r="J19" s="759">
        <v>800</v>
      </c>
      <c r="K19" s="771">
        <v>0</v>
      </c>
      <c r="L19" s="772">
        <f t="shared" si="5"/>
        <v>800</v>
      </c>
      <c r="M19" s="761">
        <f t="shared" si="6"/>
        <v>100</v>
      </c>
    </row>
    <row r="20" spans="1:13" ht="12.75" customHeight="1">
      <c r="A20" s="726" t="s">
        <v>154</v>
      </c>
      <c r="B20" s="691">
        <f t="shared" si="4"/>
        <v>1457</v>
      </c>
      <c r="C20" s="691">
        <f t="shared" si="4"/>
        <v>1367</v>
      </c>
      <c r="D20" s="702">
        <v>1457</v>
      </c>
      <c r="E20" s="702">
        <v>387</v>
      </c>
      <c r="F20" s="702"/>
      <c r="G20" s="702">
        <v>980</v>
      </c>
      <c r="H20" s="759"/>
      <c r="I20" s="759"/>
      <c r="J20" s="759">
        <v>469</v>
      </c>
      <c r="K20" s="771">
        <v>898</v>
      </c>
      <c r="L20" s="760">
        <f t="shared" si="5"/>
        <v>1367</v>
      </c>
      <c r="M20" s="761">
        <f t="shared" si="6"/>
        <v>100</v>
      </c>
    </row>
    <row r="21" spans="1:13" ht="12.75" customHeight="1">
      <c r="A21" s="726" t="s">
        <v>155</v>
      </c>
      <c r="B21" s="691">
        <f t="shared" si="4"/>
        <v>144</v>
      </c>
      <c r="C21" s="691">
        <f t="shared" si="4"/>
        <v>240</v>
      </c>
      <c r="D21" s="702">
        <v>144</v>
      </c>
      <c r="E21" s="702">
        <v>240</v>
      </c>
      <c r="F21" s="702"/>
      <c r="G21" s="702"/>
      <c r="H21" s="759"/>
      <c r="I21" s="759"/>
      <c r="J21" s="759">
        <v>126</v>
      </c>
      <c r="K21" s="771">
        <v>114</v>
      </c>
      <c r="L21" s="760">
        <f t="shared" si="5"/>
        <v>240</v>
      </c>
      <c r="M21" s="761">
        <f t="shared" si="6"/>
        <v>100</v>
      </c>
    </row>
    <row r="22" spans="1:13" ht="12.75" customHeight="1">
      <c r="A22" s="732"/>
      <c r="B22" s="691"/>
      <c r="C22" s="702"/>
      <c r="D22" s="702"/>
      <c r="E22" s="702"/>
      <c r="F22" s="702"/>
      <c r="G22" s="702"/>
      <c r="H22" s="759"/>
      <c r="I22" s="759"/>
      <c r="J22" s="759"/>
      <c r="K22" s="771"/>
      <c r="L22" s="760">
        <f t="shared" si="5"/>
        <v>0</v>
      </c>
      <c r="M22" s="703">
        <f t="shared" si="6"/>
      </c>
    </row>
    <row r="23" spans="1:13" ht="12.75" customHeight="1">
      <c r="A23" s="732"/>
      <c r="B23" s="691"/>
      <c r="C23" s="702"/>
      <c r="D23" s="702"/>
      <c r="E23" s="702"/>
      <c r="F23" s="702"/>
      <c r="G23" s="702"/>
      <c r="H23" s="759"/>
      <c r="I23" s="759"/>
      <c r="J23" s="759"/>
      <c r="K23" s="771"/>
      <c r="L23" s="760">
        <f t="shared" si="5"/>
        <v>0</v>
      </c>
      <c r="M23" s="773">
        <f t="shared" si="6"/>
      </c>
    </row>
    <row r="24" spans="1:13" ht="12.75" customHeight="1" thickBot="1">
      <c r="A24" s="763"/>
      <c r="B24" s="708"/>
      <c r="C24" s="709"/>
      <c r="D24" s="709"/>
      <c r="E24" s="709"/>
      <c r="F24" s="709"/>
      <c r="G24" s="709"/>
      <c r="H24" s="746"/>
      <c r="I24" s="746"/>
      <c r="J24" s="746"/>
      <c r="K24" s="774"/>
      <c r="L24" s="775">
        <f t="shared" si="5"/>
        <v>0</v>
      </c>
      <c r="M24" s="765">
        <f t="shared" si="6"/>
      </c>
    </row>
    <row r="25" spans="1:13" ht="13.5" customHeight="1" thickBot="1">
      <c r="A25" s="766" t="s">
        <v>156</v>
      </c>
      <c r="B25" s="713">
        <f aca="true" t="shared" si="7" ref="B25:K25">SUM(B18:B24)</f>
        <v>3000</v>
      </c>
      <c r="C25" s="713">
        <f t="shared" si="7"/>
        <v>3000</v>
      </c>
      <c r="D25" s="713">
        <f t="shared" si="7"/>
        <v>3000</v>
      </c>
      <c r="E25" s="713">
        <f t="shared" si="7"/>
        <v>1970</v>
      </c>
      <c r="F25" s="713">
        <f t="shared" si="7"/>
        <v>0</v>
      </c>
      <c r="G25" s="713">
        <f t="shared" si="7"/>
        <v>1030</v>
      </c>
      <c r="H25" s="713">
        <f t="shared" si="7"/>
        <v>0</v>
      </c>
      <c r="I25" s="713">
        <f t="shared" si="7"/>
        <v>0</v>
      </c>
      <c r="J25" s="713">
        <f t="shared" si="7"/>
        <v>1878</v>
      </c>
      <c r="K25" s="713">
        <f t="shared" si="7"/>
        <v>1122</v>
      </c>
      <c r="L25" s="741">
        <f t="shared" si="5"/>
        <v>3000</v>
      </c>
      <c r="M25" s="797">
        <f t="shared" si="6"/>
        <v>100</v>
      </c>
    </row>
    <row r="26" spans="1:13" ht="10.5" customHeight="1">
      <c r="A26" s="1128" t="s">
        <v>157</v>
      </c>
      <c r="B26" s="1128"/>
      <c r="C26" s="1128"/>
      <c r="D26" s="1128"/>
      <c r="E26" s="1128"/>
      <c r="F26" s="1128"/>
      <c r="G26" s="1128"/>
      <c r="H26" s="1128"/>
      <c r="I26" s="1128"/>
      <c r="J26" s="1128"/>
      <c r="K26" s="1128"/>
      <c r="L26" s="1128"/>
      <c r="M26" s="1128"/>
    </row>
    <row r="27" spans="1:13" ht="6" customHeight="1">
      <c r="A27" s="323"/>
      <c r="B27" s="323"/>
      <c r="C27" s="323"/>
      <c r="D27" s="323"/>
      <c r="E27" s="323"/>
      <c r="F27" s="323"/>
      <c r="G27" s="323"/>
      <c r="H27" s="323"/>
      <c r="I27" s="323"/>
      <c r="J27" s="323"/>
      <c r="K27" s="323"/>
      <c r="L27" s="323"/>
      <c r="M27" s="323"/>
    </row>
    <row r="28" spans="1:13" ht="15" customHeight="1">
      <c r="A28" s="1109" t="s">
        <v>584</v>
      </c>
      <c r="B28" s="1109"/>
      <c r="C28" s="1109"/>
      <c r="D28" s="1109"/>
      <c r="E28" s="1109"/>
      <c r="F28" s="1109"/>
      <c r="G28" s="1109"/>
      <c r="H28" s="1109"/>
      <c r="I28" s="1109"/>
      <c r="J28" s="1109"/>
      <c r="K28" s="1109"/>
      <c r="L28" s="1109"/>
      <c r="M28" s="1109"/>
    </row>
    <row r="29" spans="12:13" ht="12" customHeight="1" thickBot="1">
      <c r="L29" s="1110" t="s">
        <v>759</v>
      </c>
      <c r="M29" s="1110"/>
    </row>
    <row r="30" spans="1:13" ht="13.5" thickBot="1">
      <c r="A30" s="1120" t="s">
        <v>158</v>
      </c>
      <c r="B30" s="1121"/>
      <c r="C30" s="1121"/>
      <c r="D30" s="1121"/>
      <c r="E30" s="1121"/>
      <c r="F30" s="1121"/>
      <c r="G30" s="1121"/>
      <c r="H30" s="1121"/>
      <c r="I30" s="1121"/>
      <c r="J30" s="1121"/>
      <c r="K30" s="742" t="s">
        <v>169</v>
      </c>
      <c r="L30" s="742" t="s">
        <v>170</v>
      </c>
      <c r="M30" s="742" t="s">
        <v>168</v>
      </c>
    </row>
    <row r="31" spans="1:13" ht="12.75">
      <c r="A31" s="1122"/>
      <c r="B31" s="1123"/>
      <c r="C31" s="1123"/>
      <c r="D31" s="1123"/>
      <c r="E31" s="1123"/>
      <c r="F31" s="1123"/>
      <c r="G31" s="1123"/>
      <c r="H31" s="1123"/>
      <c r="I31" s="1123"/>
      <c r="J31" s="1123"/>
      <c r="K31" s="743"/>
      <c r="L31" s="744"/>
      <c r="M31" s="744"/>
    </row>
    <row r="32" spans="1:13" ht="13.5" thickBot="1">
      <c r="A32" s="1124"/>
      <c r="B32" s="1125"/>
      <c r="C32" s="1125"/>
      <c r="D32" s="1125"/>
      <c r="E32" s="1125"/>
      <c r="F32" s="1125"/>
      <c r="G32" s="1125"/>
      <c r="H32" s="1125"/>
      <c r="I32" s="1125"/>
      <c r="J32" s="1125"/>
      <c r="K32" s="745"/>
      <c r="L32" s="746"/>
      <c r="M32" s="746"/>
    </row>
    <row r="33" spans="1:13" ht="13.5" thickBot="1">
      <c r="A33" s="1126" t="s">
        <v>177</v>
      </c>
      <c r="B33" s="1127"/>
      <c r="C33" s="1127"/>
      <c r="D33" s="1127"/>
      <c r="E33" s="1127"/>
      <c r="F33" s="1127"/>
      <c r="G33" s="1127"/>
      <c r="H33" s="1127"/>
      <c r="I33" s="1127"/>
      <c r="J33" s="1127"/>
      <c r="K33" s="747">
        <f>SUM(K31:K32)</f>
        <v>0</v>
      </c>
      <c r="L33" s="747">
        <f>SUM(L31:L32)</f>
        <v>0</v>
      </c>
      <c r="M33" s="747">
        <f>SUM(M31:M32)</f>
        <v>0</v>
      </c>
    </row>
  </sheetData>
  <sheetProtection/>
  <mergeCells count="20">
    <mergeCell ref="D4:I4"/>
    <mergeCell ref="B6:C6"/>
    <mergeCell ref="A28:M28"/>
    <mergeCell ref="L29:M29"/>
    <mergeCell ref="H6:I6"/>
    <mergeCell ref="A26:M26"/>
    <mergeCell ref="A1:C1"/>
    <mergeCell ref="D1:M1"/>
    <mergeCell ref="L2:M2"/>
    <mergeCell ref="A3:A6"/>
    <mergeCell ref="B3:I3"/>
    <mergeCell ref="J3:M5"/>
    <mergeCell ref="B4:B5"/>
    <mergeCell ref="C4:C5"/>
    <mergeCell ref="D6:E6"/>
    <mergeCell ref="F6:G6"/>
    <mergeCell ref="A30:J30"/>
    <mergeCell ref="A31:J31"/>
    <mergeCell ref="A32:J32"/>
    <mergeCell ref="A33:J33"/>
  </mergeCells>
  <printOptions horizontalCentered="1"/>
  <pageMargins left="0.7874015748031497" right="0.7874015748031497" top="1.1811023622047245" bottom="0.984251968503937" header="0.7874015748031497" footer="0.7874015748031497"/>
  <pageSetup fitToHeight="2" fitToWidth="2" horizontalDpi="600" verticalDpi="600" orientation="landscape" paperSize="9" scale="90" r:id="rId1"/>
  <headerFooter alignWithMargins="0">
    <oddHeader>&amp;C&amp;"Times New Roman CE,Félkövér"&amp;12
Európai uniós támogatással megvalósuló projektek pénzügyi teljesítése&amp;R&amp;"Times New Roman CE,Félkövér dőlt"&amp;11 11/11. melléklet a 11./2014. (V. 6.) önkormányzati rendelethez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Munka38">
    <pageSetUpPr fitToPage="1"/>
  </sheetPr>
  <dimension ref="A1:D82"/>
  <sheetViews>
    <sheetView workbookViewId="0" topLeftCell="A1">
      <selection activeCell="E2" sqref="E2"/>
    </sheetView>
  </sheetViews>
  <sheetFormatPr defaultColWidth="9.140625" defaultRowHeight="12.75"/>
  <cols>
    <col min="1" max="1" width="68.57421875" style="0" customWidth="1"/>
    <col min="2" max="2" width="10.7109375" style="0" customWidth="1"/>
    <col min="3" max="3" width="11.00390625" style="0" customWidth="1"/>
    <col min="4" max="4" width="10.57421875" style="0" bestFit="1" customWidth="1"/>
  </cols>
  <sheetData>
    <row r="1" ht="12" customHeight="1">
      <c r="B1" s="428" t="s">
        <v>4</v>
      </c>
    </row>
    <row r="2" spans="1:2" ht="15.75" customHeight="1">
      <c r="A2" s="4" t="s">
        <v>439</v>
      </c>
      <c r="B2" s="429"/>
    </row>
    <row r="3" spans="1:2" ht="15.75" customHeight="1">
      <c r="A3" s="4" t="s">
        <v>860</v>
      </c>
      <c r="B3" s="429"/>
    </row>
    <row r="4" spans="1:2" ht="15.75" customHeight="1">
      <c r="A4" s="4" t="s">
        <v>861</v>
      </c>
      <c r="B4" s="429"/>
    </row>
    <row r="5" spans="1:2" ht="15.75" customHeight="1">
      <c r="A5" s="636"/>
      <c r="B5" s="429"/>
    </row>
    <row r="6" spans="1:2" ht="9.75" customHeight="1" thickBot="1">
      <c r="A6" s="1"/>
      <c r="B6" s="3" t="s">
        <v>166</v>
      </c>
    </row>
    <row r="7" spans="1:3" s="431" customFormat="1" ht="15.75" customHeight="1" thickBot="1">
      <c r="A7" s="430" t="s">
        <v>596</v>
      </c>
      <c r="B7" s="456" t="s">
        <v>862</v>
      </c>
      <c r="C7" s="457" t="s">
        <v>168</v>
      </c>
    </row>
    <row r="8" spans="1:3" s="433" customFormat="1" ht="12.75" customHeight="1">
      <c r="A8" s="447" t="s">
        <v>863</v>
      </c>
      <c r="B8" s="454"/>
      <c r="C8" s="455"/>
    </row>
    <row r="9" spans="1:3" s="433" customFormat="1" ht="12.75">
      <c r="A9" s="434" t="s">
        <v>864</v>
      </c>
      <c r="B9" s="448">
        <v>500</v>
      </c>
      <c r="C9" s="476">
        <v>475.5</v>
      </c>
    </row>
    <row r="10" spans="1:4" s="433" customFormat="1" ht="12.75">
      <c r="A10" s="434" t="s">
        <v>865</v>
      </c>
      <c r="B10" s="448">
        <v>50</v>
      </c>
      <c r="C10" s="476"/>
      <c r="D10" s="435"/>
    </row>
    <row r="11" spans="1:3" s="433" customFormat="1" ht="12.75">
      <c r="A11" s="434" t="s">
        <v>866</v>
      </c>
      <c r="B11" s="448">
        <v>276</v>
      </c>
      <c r="C11" s="476">
        <v>269</v>
      </c>
    </row>
    <row r="12" spans="1:3" s="433" customFormat="1" ht="12.75">
      <c r="A12" s="434" t="s">
        <v>867</v>
      </c>
      <c r="B12" s="448">
        <v>4115</v>
      </c>
      <c r="C12" s="476">
        <v>4115</v>
      </c>
    </row>
    <row r="13" spans="1:3" s="433" customFormat="1" ht="12.75">
      <c r="A13" s="434" t="s">
        <v>903</v>
      </c>
      <c r="B13" s="448">
        <v>50</v>
      </c>
      <c r="C13" s="476"/>
    </row>
    <row r="14" spans="1:3" s="433" customFormat="1" ht="12.75">
      <c r="A14" s="434" t="s">
        <v>904</v>
      </c>
      <c r="B14" s="448">
        <v>1500</v>
      </c>
      <c r="C14" s="476">
        <v>1500</v>
      </c>
    </row>
    <row r="15" spans="1:3" s="433" customFormat="1" ht="12.75">
      <c r="A15" s="434" t="s">
        <v>905</v>
      </c>
      <c r="B15" s="448">
        <v>780</v>
      </c>
      <c r="C15" s="476">
        <v>780</v>
      </c>
    </row>
    <row r="16" spans="1:3" s="433" customFormat="1" ht="12.75">
      <c r="A16" s="434" t="s">
        <v>647</v>
      </c>
      <c r="B16" s="448">
        <v>200</v>
      </c>
      <c r="C16" s="476">
        <v>200</v>
      </c>
    </row>
    <row r="17" spans="1:3" s="433" customFormat="1" ht="12.75">
      <c r="A17" s="434" t="s">
        <v>648</v>
      </c>
      <c r="B17" s="448">
        <v>150</v>
      </c>
      <c r="C17" s="476">
        <v>150</v>
      </c>
    </row>
    <row r="18" spans="1:3" s="433" customFormat="1" ht="12.75">
      <c r="A18" s="436" t="s">
        <v>604</v>
      </c>
      <c r="B18" s="448"/>
      <c r="C18" s="476"/>
    </row>
    <row r="19" spans="1:3" s="438" customFormat="1" ht="12.75">
      <c r="A19" s="437" t="s">
        <v>906</v>
      </c>
      <c r="B19" s="449">
        <v>2682</v>
      </c>
      <c r="C19" s="476">
        <v>2682</v>
      </c>
    </row>
    <row r="20" spans="1:3" s="438" customFormat="1" ht="12.75">
      <c r="A20" s="436" t="s">
        <v>907</v>
      </c>
      <c r="B20" s="449"/>
      <c r="C20" s="477"/>
    </row>
    <row r="21" spans="1:3" s="438" customFormat="1" ht="12.75">
      <c r="A21" s="439" t="s">
        <v>908</v>
      </c>
      <c r="B21" s="449"/>
      <c r="C21" s="476"/>
    </row>
    <row r="22" spans="1:3" s="433" customFormat="1" ht="12.75">
      <c r="A22" s="432" t="s">
        <v>626</v>
      </c>
      <c r="B22" s="448"/>
      <c r="C22" s="476"/>
    </row>
    <row r="23" spans="1:3" s="433" customFormat="1" ht="12.75">
      <c r="A23" s="434" t="s">
        <v>909</v>
      </c>
      <c r="B23" s="449">
        <v>3605</v>
      </c>
      <c r="C23" s="476">
        <v>3605</v>
      </c>
    </row>
    <row r="24" spans="1:3" s="433" customFormat="1" ht="12.75">
      <c r="A24" s="434" t="s">
        <v>910</v>
      </c>
      <c r="B24" s="449">
        <v>25683</v>
      </c>
      <c r="C24" s="476">
        <v>22737</v>
      </c>
    </row>
    <row r="25" spans="1:3" s="433" customFormat="1" ht="12.75">
      <c r="A25" s="432" t="s">
        <v>628</v>
      </c>
      <c r="B25" s="449"/>
      <c r="C25" s="476"/>
    </row>
    <row r="26" spans="1:3" s="433" customFormat="1" ht="12.75">
      <c r="A26" s="434" t="s">
        <v>646</v>
      </c>
      <c r="B26" s="449">
        <v>31504</v>
      </c>
      <c r="C26" s="476">
        <v>13304</v>
      </c>
    </row>
    <row r="27" spans="1:3" s="433" customFormat="1" ht="12.75">
      <c r="A27" s="437" t="s">
        <v>911</v>
      </c>
      <c r="B27" s="449">
        <v>5009</v>
      </c>
      <c r="C27" s="476">
        <v>5009</v>
      </c>
    </row>
    <row r="28" spans="1:3" s="433" customFormat="1" ht="12.75">
      <c r="A28" s="432" t="s">
        <v>912</v>
      </c>
      <c r="B28" s="448"/>
      <c r="C28" s="478"/>
    </row>
    <row r="29" spans="1:3" s="433" customFormat="1" ht="12.75">
      <c r="A29" s="434" t="s">
        <v>913</v>
      </c>
      <c r="B29" s="448"/>
      <c r="C29" s="453"/>
    </row>
    <row r="30" spans="1:3" s="433" customFormat="1" ht="12.75">
      <c r="A30" s="440" t="s">
        <v>914</v>
      </c>
      <c r="B30" s="448"/>
      <c r="C30" s="453"/>
    </row>
    <row r="31" spans="1:3" s="433" customFormat="1" ht="12.75">
      <c r="A31" s="434" t="s">
        <v>915</v>
      </c>
      <c r="B31" s="448"/>
      <c r="C31" s="453"/>
    </row>
    <row r="32" spans="1:3" s="433" customFormat="1" ht="12.75">
      <c r="A32" s="434" t="s">
        <v>916</v>
      </c>
      <c r="B32" s="448"/>
      <c r="C32" s="453"/>
    </row>
    <row r="33" spans="1:3" s="433" customFormat="1" ht="12.75">
      <c r="A33" s="434" t="s">
        <v>917</v>
      </c>
      <c r="B33" s="448"/>
      <c r="C33" s="453"/>
    </row>
    <row r="34" spans="1:3" s="433" customFormat="1" ht="12.75">
      <c r="A34" s="440" t="s">
        <v>918</v>
      </c>
      <c r="B34" s="448"/>
      <c r="C34" s="453"/>
    </row>
    <row r="35" spans="1:3" s="433" customFormat="1" ht="12.75">
      <c r="A35" s="434" t="s">
        <v>919</v>
      </c>
      <c r="B35" s="448"/>
      <c r="C35" s="453"/>
    </row>
    <row r="36" spans="1:3" s="433" customFormat="1" ht="12.75">
      <c r="A36" s="434" t="s">
        <v>920</v>
      </c>
      <c r="B36" s="448"/>
      <c r="C36" s="453"/>
    </row>
    <row r="37" spans="1:3" s="433" customFormat="1" ht="12.75">
      <c r="A37" s="434" t="s">
        <v>921</v>
      </c>
      <c r="B37" s="448"/>
      <c r="C37" s="453"/>
    </row>
    <row r="38" spans="1:3" s="433" customFormat="1" ht="12.75">
      <c r="A38" s="434" t="s">
        <v>922</v>
      </c>
      <c r="B38" s="448"/>
      <c r="C38" s="453"/>
    </row>
    <row r="39" spans="1:3" s="433" customFormat="1" ht="12.75">
      <c r="A39" s="434" t="s">
        <v>923</v>
      </c>
      <c r="B39" s="448"/>
      <c r="C39" s="453"/>
    </row>
    <row r="40" spans="1:3" s="433" customFormat="1" ht="12.75">
      <c r="A40" s="434" t="s">
        <v>924</v>
      </c>
      <c r="B40" s="448"/>
      <c r="C40" s="453"/>
    </row>
    <row r="41" spans="1:4" s="433" customFormat="1" ht="12.75">
      <c r="A41" s="434" t="s">
        <v>925</v>
      </c>
      <c r="B41" s="448"/>
      <c r="C41" s="453"/>
      <c r="D41" s="435"/>
    </row>
    <row r="42" spans="1:4" s="433" customFormat="1" ht="12.75">
      <c r="A42" s="440" t="s">
        <v>926</v>
      </c>
      <c r="B42" s="448"/>
      <c r="C42" s="453"/>
      <c r="D42" s="435"/>
    </row>
    <row r="43" spans="1:3" s="433" customFormat="1" ht="12.75">
      <c r="A43" s="440" t="s">
        <v>927</v>
      </c>
      <c r="B43" s="448"/>
      <c r="C43" s="453"/>
    </row>
    <row r="44" spans="1:3" s="433" customFormat="1" ht="12.75">
      <c r="A44" s="436" t="s">
        <v>928</v>
      </c>
      <c r="B44" s="448"/>
      <c r="C44" s="453"/>
    </row>
    <row r="45" spans="1:4" s="433" customFormat="1" ht="12.75">
      <c r="A45" s="439" t="s">
        <v>929</v>
      </c>
      <c r="B45" s="449"/>
      <c r="C45" s="476"/>
      <c r="D45" s="435"/>
    </row>
    <row r="46" spans="1:3" s="433" customFormat="1" ht="12.75">
      <c r="A46" s="432" t="s">
        <v>625</v>
      </c>
      <c r="B46" s="448"/>
      <c r="C46" s="476"/>
    </row>
    <row r="47" spans="1:3" s="433" customFormat="1" ht="12.75">
      <c r="A47" s="434" t="s">
        <v>930</v>
      </c>
      <c r="B47" s="448"/>
      <c r="C47" s="476"/>
    </row>
    <row r="48" spans="1:3" s="441" customFormat="1" ht="12.75">
      <c r="A48" s="432" t="s">
        <v>599</v>
      </c>
      <c r="B48" s="450"/>
      <c r="C48" s="479"/>
    </row>
    <row r="49" spans="1:3" s="433" customFormat="1" ht="12.75">
      <c r="A49" s="434" t="s">
        <v>931</v>
      </c>
      <c r="B49" s="448">
        <v>10440</v>
      </c>
      <c r="C49" s="476">
        <v>8003</v>
      </c>
    </row>
    <row r="50" spans="1:3" s="433" customFormat="1" ht="12.75">
      <c r="A50" s="432" t="s">
        <v>932</v>
      </c>
      <c r="B50" s="448"/>
      <c r="C50" s="476"/>
    </row>
    <row r="51" spans="1:3" s="433" customFormat="1" ht="12.75">
      <c r="A51" s="442" t="s">
        <v>940</v>
      </c>
      <c r="B51" s="448">
        <v>552</v>
      </c>
      <c r="C51" s="476"/>
    </row>
    <row r="52" spans="1:3" s="433" customFormat="1" ht="12.75">
      <c r="A52" s="434" t="s">
        <v>941</v>
      </c>
      <c r="B52" s="448">
        <v>138</v>
      </c>
      <c r="C52" s="476"/>
    </row>
    <row r="53" spans="1:3" s="433" customFormat="1" ht="12.75">
      <c r="A53" s="432" t="s">
        <v>942</v>
      </c>
      <c r="B53" s="451"/>
      <c r="C53" s="476"/>
    </row>
    <row r="54" spans="1:3" s="433" customFormat="1" ht="12.75">
      <c r="A54" s="442" t="s">
        <v>943</v>
      </c>
      <c r="B54" s="448">
        <v>5550</v>
      </c>
      <c r="C54" s="476">
        <v>5550</v>
      </c>
    </row>
    <row r="55" spans="1:3" s="433" customFormat="1" ht="12.75">
      <c r="A55" s="442"/>
      <c r="B55" s="448"/>
      <c r="C55" s="476"/>
    </row>
    <row r="56" spans="1:3" s="433" customFormat="1" ht="12.75">
      <c r="A56" s="442" t="s">
        <v>944</v>
      </c>
      <c r="B56" s="448"/>
      <c r="C56" s="476"/>
    </row>
    <row r="57" spans="1:3" s="433" customFormat="1" ht="12.75">
      <c r="A57" s="442" t="s">
        <v>945</v>
      </c>
      <c r="B57" s="448"/>
      <c r="C57" s="476"/>
    </row>
    <row r="58" spans="1:3" s="433" customFormat="1" ht="12.75">
      <c r="A58" s="432" t="s">
        <v>946</v>
      </c>
      <c r="B58" s="448"/>
      <c r="C58" s="476"/>
    </row>
    <row r="59" spans="1:3" s="433" customFormat="1" ht="12.75">
      <c r="A59" s="434" t="s">
        <v>947</v>
      </c>
      <c r="B59" s="449">
        <v>6000</v>
      </c>
      <c r="C59" s="476">
        <v>6000</v>
      </c>
    </row>
    <row r="60" spans="1:3" s="433" customFormat="1" ht="12.75">
      <c r="A60" s="443" t="s">
        <v>948</v>
      </c>
      <c r="B60" s="448">
        <v>300</v>
      </c>
      <c r="C60" s="476">
        <v>300</v>
      </c>
    </row>
    <row r="61" spans="1:3" s="17" customFormat="1" ht="12.75">
      <c r="A61" s="444" t="s">
        <v>975</v>
      </c>
      <c r="B61" s="449">
        <v>205</v>
      </c>
      <c r="C61" s="476">
        <v>205</v>
      </c>
    </row>
    <row r="62" spans="1:3" s="17" customFormat="1" ht="13.5" thickBot="1">
      <c r="A62" s="444" t="s">
        <v>968</v>
      </c>
      <c r="B62" s="1036">
        <v>104040</v>
      </c>
      <c r="C62" s="476">
        <v>104040</v>
      </c>
    </row>
    <row r="63" spans="1:3" s="446" customFormat="1" ht="13.5" thickBot="1">
      <c r="A63" s="445" t="s">
        <v>949</v>
      </c>
      <c r="B63" s="452">
        <f>SUM(B8:B62)</f>
        <v>203329</v>
      </c>
      <c r="C63" s="480">
        <f>SUM(C8:C62)</f>
        <v>178924.5</v>
      </c>
    </row>
    <row r="64" spans="1:2" ht="12.75">
      <c r="A64" s="1"/>
      <c r="B64" s="1"/>
    </row>
    <row r="65" spans="1:2" ht="12.75">
      <c r="A65" s="1"/>
      <c r="B65" s="1"/>
    </row>
    <row r="66" spans="1:2" ht="12.75">
      <c r="A66" s="1"/>
      <c r="B66" s="1"/>
    </row>
    <row r="67" spans="1:2" ht="12.75">
      <c r="A67" s="1"/>
      <c r="B67" s="1"/>
    </row>
    <row r="68" spans="1:2" ht="12.75">
      <c r="A68" s="1"/>
      <c r="B68" s="1"/>
    </row>
    <row r="69" spans="1:2" ht="12.75">
      <c r="A69" s="1"/>
      <c r="B69" s="1"/>
    </row>
    <row r="70" spans="1:2" ht="12.75">
      <c r="A70" s="1"/>
      <c r="B70" s="1"/>
    </row>
    <row r="71" spans="1:2" ht="12.75">
      <c r="A71" s="1"/>
      <c r="B71" s="1"/>
    </row>
    <row r="72" spans="1:2" ht="12.75">
      <c r="A72" s="1"/>
      <c r="B72" s="1"/>
    </row>
    <row r="73" spans="1:2" ht="12.75">
      <c r="A73" s="1"/>
      <c r="B73" s="1"/>
    </row>
    <row r="74" spans="1:2" ht="12.75">
      <c r="A74" s="1"/>
      <c r="B74" s="1"/>
    </row>
    <row r="75" spans="1:2" ht="12.75">
      <c r="A75" s="1"/>
      <c r="B75" s="1"/>
    </row>
    <row r="76" spans="1:2" ht="12.75">
      <c r="A76" s="1"/>
      <c r="B76" s="1"/>
    </row>
    <row r="77" spans="1:2" ht="12.75">
      <c r="A77" s="1"/>
      <c r="B77" s="1"/>
    </row>
    <row r="78" spans="1:2" ht="12.75">
      <c r="A78" s="1"/>
      <c r="B78" s="1"/>
    </row>
    <row r="79" spans="1:2" ht="12.75">
      <c r="A79" s="1"/>
      <c r="B79" s="1"/>
    </row>
    <row r="80" spans="1:2" ht="12.75">
      <c r="A80" s="1"/>
      <c r="B80" s="1"/>
    </row>
    <row r="81" spans="1:2" ht="12.75">
      <c r="A81" s="1"/>
      <c r="B81" s="1"/>
    </row>
    <row r="82" spans="1:2" ht="12.75">
      <c r="A82" s="1"/>
      <c r="B82" s="1"/>
    </row>
  </sheetData>
  <sheetProtection/>
  <printOptions horizontalCentered="1"/>
  <pageMargins left="0.7874015748031497" right="0.6299212598425197" top="0.23" bottom="0.2" header="0.16" footer="0.17"/>
  <pageSetup fitToHeight="1" fitToWidth="1" horizontalDpi="1200" verticalDpi="1200" orientation="portrait" paperSize="9" scale="98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unka3"/>
  <dimension ref="A1:AY61"/>
  <sheetViews>
    <sheetView view="pageBreakPreview" zoomScale="75" zoomScaleSheetLayoutView="75" workbookViewId="0" topLeftCell="A1">
      <selection activeCell="AI2" sqref="AI2"/>
    </sheetView>
  </sheetViews>
  <sheetFormatPr defaultColWidth="9.140625" defaultRowHeight="12.75"/>
  <cols>
    <col min="1" max="4" width="4.28125" style="0" customWidth="1"/>
    <col min="5" max="5" width="6.421875" style="0" customWidth="1"/>
    <col min="6" max="11" width="2.421875" style="0" customWidth="1"/>
    <col min="12" max="12" width="2.7109375" style="0" customWidth="1"/>
    <col min="13" max="13" width="5.00390625" style="0" customWidth="1"/>
    <col min="14" max="14" width="8.57421875" style="0" customWidth="1"/>
    <col min="15" max="17" width="4.57421875" style="0" customWidth="1"/>
    <col min="18" max="18" width="5.00390625" style="0" customWidth="1"/>
    <col min="19" max="30" width="4.57421875" style="0" hidden="1" customWidth="1"/>
    <col min="31" max="35" width="4.57421875" style="0" customWidth="1"/>
    <col min="36" max="36" width="2.8515625" style="0" customWidth="1"/>
    <col min="37" max="37" width="5.7109375" style="0" customWidth="1"/>
    <col min="38" max="38" width="6.57421875" style="0" customWidth="1"/>
    <col min="39" max="44" width="4.57421875" style="0" customWidth="1"/>
    <col min="45" max="45" width="5.57421875" style="0" customWidth="1"/>
    <col min="46" max="49" width="4.57421875" style="0" customWidth="1"/>
    <col min="50" max="50" width="4.140625" style="0" customWidth="1"/>
    <col min="51" max="51" width="4.28125" style="0" customWidth="1"/>
    <col min="52" max="53" width="4.140625" style="0" customWidth="1"/>
  </cols>
  <sheetData>
    <row r="1" spans="1:51" ht="27" customHeight="1">
      <c r="A1" s="1007"/>
      <c r="B1" s="1007"/>
      <c r="C1" s="1007"/>
      <c r="D1" s="1007"/>
      <c r="E1" s="1007"/>
      <c r="F1" s="1204"/>
      <c r="G1" s="1204"/>
      <c r="H1" s="1007"/>
      <c r="I1" s="1007"/>
      <c r="J1" s="1007"/>
      <c r="K1" s="1204"/>
      <c r="L1" s="1204"/>
      <c r="M1" s="1007"/>
      <c r="N1" s="1007"/>
      <c r="O1" s="91" t="s">
        <v>577</v>
      </c>
      <c r="P1" s="1007"/>
      <c r="Q1" s="1007"/>
      <c r="R1" s="1007"/>
      <c r="S1" s="1007"/>
      <c r="T1" s="1007"/>
      <c r="U1" s="1007"/>
      <c r="V1" s="1007"/>
      <c r="W1" s="1007"/>
      <c r="X1" s="1007"/>
      <c r="Y1" s="1007"/>
      <c r="Z1" s="1007"/>
      <c r="AA1" s="1007"/>
      <c r="AB1" s="1007"/>
      <c r="AC1" s="1007"/>
      <c r="AD1" s="80"/>
      <c r="AE1" s="81"/>
      <c r="AF1" s="1007"/>
      <c r="AG1" s="82"/>
      <c r="AH1" s="82"/>
      <c r="AI1" s="82"/>
      <c r="AJ1" s="82"/>
      <c r="AK1" s="1007"/>
      <c r="AL1" s="1007"/>
      <c r="AM1" s="1007"/>
      <c r="AN1" s="1193" t="s">
        <v>5</v>
      </c>
      <c r="AO1" s="1194"/>
      <c r="AP1" s="1194"/>
      <c r="AQ1" s="1194"/>
      <c r="AR1" s="1194"/>
      <c r="AS1" s="1194"/>
      <c r="AT1" s="1194"/>
      <c r="AU1" s="1194"/>
      <c r="AV1" s="1194"/>
      <c r="AW1" s="1194"/>
      <c r="AX1" s="1194"/>
      <c r="AY1" s="1194"/>
    </row>
    <row r="2" spans="1:51" s="84" customFormat="1" ht="17.25" customHeight="1">
      <c r="A2" s="1205"/>
      <c r="B2" s="1206"/>
      <c r="C2" s="1206"/>
      <c r="D2" s="1206"/>
      <c r="E2" s="1206"/>
      <c r="F2" s="1206"/>
      <c r="G2" s="1206"/>
      <c r="H2" s="1008"/>
      <c r="I2" s="1008"/>
      <c r="J2" s="1008"/>
      <c r="K2" s="1206"/>
      <c r="L2" s="1206"/>
      <c r="M2" s="1206"/>
      <c r="N2" s="1206"/>
      <c r="O2" s="1206"/>
      <c r="P2" s="1008"/>
      <c r="Q2" s="1207"/>
      <c r="R2" s="1207"/>
      <c r="S2" s="1008"/>
      <c r="T2" s="1205"/>
      <c r="U2" s="1205"/>
      <c r="V2" s="1008"/>
      <c r="W2" s="1206"/>
      <c r="X2" s="1206"/>
      <c r="Y2" s="1206"/>
      <c r="Z2" s="1206"/>
      <c r="AA2" s="1206"/>
      <c r="AB2" s="1206"/>
      <c r="AC2" s="1008"/>
      <c r="AD2" s="1208">
        <v>2013</v>
      </c>
      <c r="AE2" s="1209"/>
      <c r="AF2" s="1209"/>
      <c r="AG2" s="1008"/>
      <c r="AH2" s="1008"/>
      <c r="AI2" s="1008"/>
      <c r="AJ2" s="1008"/>
      <c r="AK2" s="1008"/>
      <c r="AL2" s="1195"/>
      <c r="AM2" s="1196"/>
      <c r="AN2" s="1196"/>
      <c r="AO2" s="1196"/>
      <c r="AP2" s="1196"/>
      <c r="AQ2" s="1196"/>
      <c r="AR2" s="1196"/>
      <c r="AS2" s="1196"/>
      <c r="AT2" s="1196"/>
      <c r="AU2" s="1196"/>
      <c r="AV2" s="1196"/>
      <c r="AW2" s="1196"/>
      <c r="AX2" s="1196"/>
      <c r="AY2" s="1196"/>
    </row>
    <row r="3" spans="1:51" ht="15.75" customHeight="1" thickBot="1">
      <c r="A3" s="1007"/>
      <c r="B3" s="1007"/>
      <c r="C3" s="1007"/>
      <c r="D3" s="1007"/>
      <c r="E3" s="1007"/>
      <c r="F3" s="1007"/>
      <c r="G3" s="1007"/>
      <c r="H3" s="1007"/>
      <c r="I3" s="1007"/>
      <c r="J3" s="1007"/>
      <c r="K3" s="1007"/>
      <c r="L3" s="1007"/>
      <c r="M3" s="1007"/>
      <c r="N3" s="1007"/>
      <c r="O3" s="1007"/>
      <c r="P3" s="1007"/>
      <c r="Q3" s="1007"/>
      <c r="R3" s="1007"/>
      <c r="S3" s="1007"/>
      <c r="T3" s="1007"/>
      <c r="U3" s="1007"/>
      <c r="V3" s="1007"/>
      <c r="W3" s="1007"/>
      <c r="X3" s="1007"/>
      <c r="Y3" s="1007"/>
      <c r="Z3" s="1007"/>
      <c r="AA3" s="1007"/>
      <c r="AB3" s="1007"/>
      <c r="AC3" s="1007"/>
      <c r="AD3" s="1007"/>
      <c r="AE3" s="1007"/>
      <c r="AF3" s="1007"/>
      <c r="AG3" s="1007"/>
      <c r="AH3" s="1007"/>
      <c r="AI3" s="1007"/>
      <c r="AJ3" s="1007"/>
      <c r="AK3" s="1007"/>
      <c r="AL3" s="1007"/>
      <c r="AM3" s="1007"/>
      <c r="AN3" s="1007"/>
      <c r="AO3" s="1007"/>
      <c r="AP3" s="1007"/>
      <c r="AQ3" s="1197"/>
      <c r="AR3" s="1197"/>
      <c r="AS3" s="1197"/>
      <c r="AT3" s="1197"/>
      <c r="AU3" s="1197"/>
      <c r="AV3" s="1197"/>
      <c r="AW3" s="333"/>
      <c r="AX3" s="85" t="s">
        <v>560</v>
      </c>
      <c r="AY3" s="433"/>
    </row>
    <row r="4" spans="1:51" s="83" customFormat="1" ht="26.25" customHeight="1">
      <c r="A4" s="1210" t="s">
        <v>578</v>
      </c>
      <c r="B4" s="1199"/>
      <c r="C4" s="1199"/>
      <c r="D4" s="1199"/>
      <c r="E4" s="1199"/>
      <c r="F4" s="1199"/>
      <c r="G4" s="1199"/>
      <c r="H4" s="1199"/>
      <c r="I4" s="1199"/>
      <c r="J4" s="1199"/>
      <c r="K4" s="1199"/>
      <c r="L4" s="1200"/>
      <c r="M4" s="1210" t="s">
        <v>561</v>
      </c>
      <c r="N4" s="1199"/>
      <c r="O4" s="1199"/>
      <c r="P4" s="1199"/>
      <c r="Q4" s="1199"/>
      <c r="R4" s="1200"/>
      <c r="S4" s="1214" t="s">
        <v>562</v>
      </c>
      <c r="T4" s="1215"/>
      <c r="U4" s="1215"/>
      <c r="V4" s="1215"/>
      <c r="W4" s="1215"/>
      <c r="X4" s="1215"/>
      <c r="Y4" s="1215"/>
      <c r="Z4" s="1215"/>
      <c r="AA4" s="1215"/>
      <c r="AB4" s="1215"/>
      <c r="AC4" s="1215"/>
      <c r="AD4" s="1215"/>
      <c r="AE4" s="1216"/>
      <c r="AF4" s="1216"/>
      <c r="AG4" s="1216"/>
      <c r="AH4" s="1216"/>
      <c r="AI4" s="1216"/>
      <c r="AJ4" s="1217"/>
      <c r="AK4" s="1218" t="s">
        <v>563</v>
      </c>
      <c r="AL4" s="1219"/>
      <c r="AM4" s="1219"/>
      <c r="AN4" s="1219"/>
      <c r="AO4" s="1219"/>
      <c r="AP4" s="1219"/>
      <c r="AQ4" s="1198" t="s">
        <v>564</v>
      </c>
      <c r="AR4" s="1199"/>
      <c r="AS4" s="1199"/>
      <c r="AT4" s="1199"/>
      <c r="AU4" s="1199"/>
      <c r="AV4" s="1199"/>
      <c r="AW4" s="1199"/>
      <c r="AX4" s="1199"/>
      <c r="AY4" s="1200"/>
    </row>
    <row r="5" spans="1:51" s="83" customFormat="1" ht="17.25" customHeight="1">
      <c r="A5" s="1211"/>
      <c r="B5" s="1129"/>
      <c r="C5" s="1129"/>
      <c r="D5" s="1129"/>
      <c r="E5" s="1129"/>
      <c r="F5" s="1129"/>
      <c r="G5" s="1129"/>
      <c r="H5" s="1129"/>
      <c r="I5" s="1129"/>
      <c r="J5" s="1129"/>
      <c r="K5" s="1129"/>
      <c r="L5" s="1212"/>
      <c r="M5" s="1213"/>
      <c r="N5" s="1202"/>
      <c r="O5" s="1202"/>
      <c r="P5" s="1202"/>
      <c r="Q5" s="1202"/>
      <c r="R5" s="1203"/>
      <c r="S5" s="1222" t="s">
        <v>565</v>
      </c>
      <c r="T5" s="1223"/>
      <c r="U5" s="1223"/>
      <c r="V5" s="1223"/>
      <c r="W5" s="1223"/>
      <c r="X5" s="1224"/>
      <c r="Y5" s="1223" t="s">
        <v>566</v>
      </c>
      <c r="Z5" s="1223"/>
      <c r="AA5" s="1223"/>
      <c r="AB5" s="1223"/>
      <c r="AC5" s="1223"/>
      <c r="AD5" s="1224"/>
      <c r="AE5" s="1225"/>
      <c r="AF5" s="1223"/>
      <c r="AG5" s="1223"/>
      <c r="AH5" s="1223"/>
      <c r="AI5" s="1223"/>
      <c r="AJ5" s="1226"/>
      <c r="AK5" s="1220"/>
      <c r="AL5" s="1221"/>
      <c r="AM5" s="1221"/>
      <c r="AN5" s="1221"/>
      <c r="AO5" s="1221"/>
      <c r="AP5" s="1221"/>
      <c r="AQ5" s="1201"/>
      <c r="AR5" s="1202"/>
      <c r="AS5" s="1202"/>
      <c r="AT5" s="1202"/>
      <c r="AU5" s="1202"/>
      <c r="AV5" s="1202"/>
      <c r="AW5" s="1202"/>
      <c r="AX5" s="1202"/>
      <c r="AY5" s="1203"/>
    </row>
    <row r="6" spans="1:51" s="86" customFormat="1" ht="24.75" customHeight="1" thickBot="1">
      <c r="A6" s="1213"/>
      <c r="B6" s="1202"/>
      <c r="C6" s="1202"/>
      <c r="D6" s="1202"/>
      <c r="E6" s="1202"/>
      <c r="F6" s="1202"/>
      <c r="G6" s="1202"/>
      <c r="H6" s="1202"/>
      <c r="I6" s="1202"/>
      <c r="J6" s="1202"/>
      <c r="K6" s="1202"/>
      <c r="L6" s="1203"/>
      <c r="M6" s="1190" t="s">
        <v>567</v>
      </c>
      <c r="N6" s="1192"/>
      <c r="O6" s="1227" t="s">
        <v>568</v>
      </c>
      <c r="P6" s="1191"/>
      <c r="Q6" s="1191"/>
      <c r="R6" s="1228"/>
      <c r="S6" s="1185" t="s">
        <v>567</v>
      </c>
      <c r="T6" s="1186"/>
      <c r="U6" s="1187" t="s">
        <v>568</v>
      </c>
      <c r="V6" s="1188"/>
      <c r="W6" s="1188"/>
      <c r="X6" s="1186"/>
      <c r="Y6" s="1227" t="s">
        <v>567</v>
      </c>
      <c r="Z6" s="1192"/>
      <c r="AA6" s="1227" t="s">
        <v>568</v>
      </c>
      <c r="AB6" s="1191"/>
      <c r="AC6" s="1191"/>
      <c r="AD6" s="1192"/>
      <c r="AE6" s="1227" t="s">
        <v>567</v>
      </c>
      <c r="AF6" s="1192"/>
      <c r="AG6" s="1227" t="s">
        <v>568</v>
      </c>
      <c r="AH6" s="1191"/>
      <c r="AI6" s="1191"/>
      <c r="AJ6" s="1228"/>
      <c r="AK6" s="1185" t="s">
        <v>567</v>
      </c>
      <c r="AL6" s="1186"/>
      <c r="AM6" s="1187" t="s">
        <v>568</v>
      </c>
      <c r="AN6" s="1188"/>
      <c r="AO6" s="1188"/>
      <c r="AP6" s="1189"/>
      <c r="AQ6" s="1190" t="s">
        <v>567</v>
      </c>
      <c r="AR6" s="1191"/>
      <c r="AS6" s="1192"/>
      <c r="AT6" s="1227" t="s">
        <v>568</v>
      </c>
      <c r="AU6" s="1191"/>
      <c r="AV6" s="1191"/>
      <c r="AW6" s="1191"/>
      <c r="AX6" s="1191"/>
      <c r="AY6" s="1228"/>
    </row>
    <row r="7" spans="1:51" ht="28.5" customHeight="1">
      <c r="A7" s="1233" t="s">
        <v>661</v>
      </c>
      <c r="B7" s="1234"/>
      <c r="C7" s="1234"/>
      <c r="D7" s="1234"/>
      <c r="E7" s="1234"/>
      <c r="F7" s="1234"/>
      <c r="G7" s="1234"/>
      <c r="H7" s="1234"/>
      <c r="I7" s="1234"/>
      <c r="J7" s="1234"/>
      <c r="K7" s="1234"/>
      <c r="L7" s="1235"/>
      <c r="M7" s="1169">
        <v>33.51</v>
      </c>
      <c r="N7" s="1170"/>
      <c r="O7" s="1178">
        <v>153475800</v>
      </c>
      <c r="P7" s="1178"/>
      <c r="Q7" s="1178"/>
      <c r="R7" s="1179"/>
      <c r="S7" s="1174"/>
      <c r="T7" s="1175"/>
      <c r="U7" s="1170"/>
      <c r="V7" s="1170"/>
      <c r="W7" s="1170"/>
      <c r="X7" s="1170"/>
      <c r="Y7" s="1170"/>
      <c r="Z7" s="1170"/>
      <c r="AA7" s="1170"/>
      <c r="AB7" s="1170"/>
      <c r="AC7" s="1170"/>
      <c r="AD7" s="1170"/>
      <c r="AE7" s="1170"/>
      <c r="AF7" s="1170"/>
      <c r="AG7" s="1170"/>
      <c r="AH7" s="1170"/>
      <c r="AI7" s="1170"/>
      <c r="AJ7" s="1229"/>
      <c r="AK7" s="1169">
        <v>33.51</v>
      </c>
      <c r="AL7" s="1170"/>
      <c r="AM7" s="1134">
        <v>153475800</v>
      </c>
      <c r="AN7" s="1135"/>
      <c r="AO7" s="1135"/>
      <c r="AP7" s="1136"/>
      <c r="AQ7" s="1236">
        <v>0</v>
      </c>
      <c r="AR7" s="1231"/>
      <c r="AS7" s="1231"/>
      <c r="AT7" s="1230">
        <v>0</v>
      </c>
      <c r="AU7" s="1231"/>
      <c r="AV7" s="1231"/>
      <c r="AW7" s="1231"/>
      <c r="AX7" s="1231"/>
      <c r="AY7" s="1232"/>
    </row>
    <row r="8" spans="1:51" ht="27" customHeight="1">
      <c r="A8" s="1233" t="s">
        <v>245</v>
      </c>
      <c r="B8" s="1234"/>
      <c r="C8" s="1234"/>
      <c r="D8" s="1234"/>
      <c r="E8" s="1234"/>
      <c r="F8" s="1234"/>
      <c r="G8" s="1234"/>
      <c r="H8" s="1234"/>
      <c r="I8" s="1234"/>
      <c r="J8" s="1234"/>
      <c r="K8" s="1234"/>
      <c r="L8" s="1235"/>
      <c r="M8" s="1167"/>
      <c r="N8" s="1168"/>
      <c r="O8" s="1176">
        <v>54952424</v>
      </c>
      <c r="P8" s="1176"/>
      <c r="Q8" s="1176"/>
      <c r="R8" s="1238"/>
      <c r="S8" s="1183"/>
      <c r="T8" s="1184"/>
      <c r="U8" s="1168"/>
      <c r="V8" s="1168"/>
      <c r="W8" s="1168"/>
      <c r="X8" s="1168"/>
      <c r="Y8" s="1168"/>
      <c r="Z8" s="1168"/>
      <c r="AA8" s="1168"/>
      <c r="AB8" s="1168"/>
      <c r="AC8" s="1168"/>
      <c r="AD8" s="1168"/>
      <c r="AE8" s="1168"/>
      <c r="AF8" s="1168"/>
      <c r="AG8" s="1168"/>
      <c r="AH8" s="1168"/>
      <c r="AI8" s="1168"/>
      <c r="AJ8" s="1177"/>
      <c r="AK8" s="1167"/>
      <c r="AL8" s="1168"/>
      <c r="AM8" s="1176">
        <v>54952424</v>
      </c>
      <c r="AN8" s="1176"/>
      <c r="AO8" s="1176"/>
      <c r="AP8" s="1237"/>
      <c r="AQ8" s="1167">
        <v>0</v>
      </c>
      <c r="AR8" s="1168"/>
      <c r="AS8" s="1168"/>
      <c r="AT8" s="1176">
        <v>0</v>
      </c>
      <c r="AU8" s="1168"/>
      <c r="AV8" s="1168"/>
      <c r="AW8" s="1168"/>
      <c r="AX8" s="1168"/>
      <c r="AY8" s="1177"/>
    </row>
    <row r="9" spans="1:51" ht="28.5" customHeight="1">
      <c r="A9" s="1239" t="s">
        <v>246</v>
      </c>
      <c r="B9" s="1240"/>
      <c r="C9" s="1240"/>
      <c r="D9" s="1240"/>
      <c r="E9" s="1240"/>
      <c r="F9" s="1240"/>
      <c r="G9" s="1240"/>
      <c r="H9" s="1240"/>
      <c r="I9" s="1240"/>
      <c r="J9" s="1240"/>
      <c r="K9" s="1240"/>
      <c r="L9" s="1241"/>
      <c r="M9" s="1167"/>
      <c r="N9" s="1168"/>
      <c r="O9" s="1176">
        <v>15771919</v>
      </c>
      <c r="P9" s="1176"/>
      <c r="Q9" s="1176"/>
      <c r="R9" s="1238"/>
      <c r="S9" s="1183"/>
      <c r="T9" s="1184"/>
      <c r="U9" s="1168"/>
      <c r="V9" s="1168"/>
      <c r="W9" s="1168"/>
      <c r="X9" s="1168"/>
      <c r="Y9" s="1168"/>
      <c r="Z9" s="1168"/>
      <c r="AA9" s="1168"/>
      <c r="AB9" s="1168"/>
      <c r="AC9" s="1168"/>
      <c r="AD9" s="1168"/>
      <c r="AE9" s="1168"/>
      <c r="AF9" s="1168"/>
      <c r="AG9" s="1168"/>
      <c r="AH9" s="1168"/>
      <c r="AI9" s="1168"/>
      <c r="AJ9" s="1177"/>
      <c r="AK9" s="1167"/>
      <c r="AL9" s="1168"/>
      <c r="AM9" s="1176">
        <v>15771919</v>
      </c>
      <c r="AN9" s="1176"/>
      <c r="AO9" s="1176"/>
      <c r="AP9" s="1237"/>
      <c r="AQ9" s="1167">
        <v>0</v>
      </c>
      <c r="AR9" s="1168"/>
      <c r="AS9" s="1168"/>
      <c r="AT9" s="1176">
        <v>0</v>
      </c>
      <c r="AU9" s="1168"/>
      <c r="AV9" s="1168"/>
      <c r="AW9" s="1168"/>
      <c r="AX9" s="1168"/>
      <c r="AY9" s="1177"/>
    </row>
    <row r="10" spans="1:51" ht="19.5" customHeight="1">
      <c r="A10" s="1242" t="s">
        <v>247</v>
      </c>
      <c r="B10" s="1243"/>
      <c r="C10" s="1243"/>
      <c r="D10" s="1243"/>
      <c r="E10" s="1243"/>
      <c r="F10" s="1243"/>
      <c r="G10" s="1243"/>
      <c r="H10" s="1243"/>
      <c r="I10" s="1243"/>
      <c r="J10" s="1243"/>
      <c r="K10" s="1243"/>
      <c r="L10" s="1244"/>
      <c r="M10" s="1167"/>
      <c r="N10" s="1168"/>
      <c r="O10" s="1176">
        <v>32196608</v>
      </c>
      <c r="P10" s="1176"/>
      <c r="Q10" s="1176"/>
      <c r="R10" s="1238"/>
      <c r="S10" s="1183"/>
      <c r="T10" s="1184"/>
      <c r="U10" s="1168"/>
      <c r="V10" s="1168"/>
      <c r="W10" s="1168"/>
      <c r="X10" s="1168"/>
      <c r="Y10" s="1168"/>
      <c r="Z10" s="1168"/>
      <c r="AA10" s="1168"/>
      <c r="AB10" s="1168"/>
      <c r="AC10" s="1168"/>
      <c r="AD10" s="1168"/>
      <c r="AE10" s="1168"/>
      <c r="AF10" s="1168"/>
      <c r="AG10" s="1168"/>
      <c r="AH10" s="1168"/>
      <c r="AI10" s="1168"/>
      <c r="AJ10" s="1177"/>
      <c r="AK10" s="1167"/>
      <c r="AL10" s="1168"/>
      <c r="AM10" s="1176">
        <v>32196608</v>
      </c>
      <c r="AN10" s="1176"/>
      <c r="AO10" s="1176"/>
      <c r="AP10" s="1237"/>
      <c r="AQ10" s="1167">
        <v>0</v>
      </c>
      <c r="AR10" s="1168"/>
      <c r="AS10" s="1168"/>
      <c r="AT10" s="1176">
        <v>0</v>
      </c>
      <c r="AU10" s="1168"/>
      <c r="AV10" s="1168"/>
      <c r="AW10" s="1168"/>
      <c r="AX10" s="1168"/>
      <c r="AY10" s="1177"/>
    </row>
    <row r="11" spans="1:51" ht="28.5" customHeight="1">
      <c r="A11" s="1239" t="s">
        <v>248</v>
      </c>
      <c r="B11" s="1245"/>
      <c r="C11" s="1245"/>
      <c r="D11" s="1245"/>
      <c r="E11" s="1245"/>
      <c r="F11" s="1245"/>
      <c r="G11" s="1245"/>
      <c r="H11" s="1245"/>
      <c r="I11" s="1245"/>
      <c r="J11" s="1245"/>
      <c r="K11" s="1245"/>
      <c r="L11" s="1246"/>
      <c r="M11" s="1167"/>
      <c r="N11" s="1168"/>
      <c r="O11" s="1176">
        <v>2940297</v>
      </c>
      <c r="P11" s="1176"/>
      <c r="Q11" s="1176"/>
      <c r="R11" s="1238"/>
      <c r="S11" s="1183"/>
      <c r="T11" s="1184"/>
      <c r="U11" s="1168"/>
      <c r="V11" s="1168"/>
      <c r="W11" s="1168"/>
      <c r="X11" s="1168"/>
      <c r="Y11" s="1168"/>
      <c r="Z11" s="1168"/>
      <c r="AA11" s="1168"/>
      <c r="AB11" s="1168"/>
      <c r="AC11" s="1168"/>
      <c r="AD11" s="1168"/>
      <c r="AE11" s="1168"/>
      <c r="AF11" s="1168"/>
      <c r="AG11" s="1168"/>
      <c r="AH11" s="1168"/>
      <c r="AI11" s="1168"/>
      <c r="AJ11" s="1177"/>
      <c r="AK11" s="1167"/>
      <c r="AL11" s="1168"/>
      <c r="AM11" s="1176">
        <v>2940297</v>
      </c>
      <c r="AN11" s="1176"/>
      <c r="AO11" s="1176"/>
      <c r="AP11" s="1237"/>
      <c r="AQ11" s="1167">
        <v>0</v>
      </c>
      <c r="AR11" s="1168"/>
      <c r="AS11" s="1168"/>
      <c r="AT11" s="1176">
        <v>0</v>
      </c>
      <c r="AU11" s="1168"/>
      <c r="AV11" s="1168"/>
      <c r="AW11" s="1168"/>
      <c r="AX11" s="1168"/>
      <c r="AY11" s="1177"/>
    </row>
    <row r="12" spans="1:51" ht="18.75" customHeight="1">
      <c r="A12" s="1239" t="s">
        <v>249</v>
      </c>
      <c r="B12" s="1240"/>
      <c r="C12" s="1240"/>
      <c r="D12" s="1240"/>
      <c r="E12" s="1240"/>
      <c r="F12" s="1240"/>
      <c r="G12" s="1240"/>
      <c r="H12" s="1240"/>
      <c r="I12" s="1240"/>
      <c r="J12" s="1240"/>
      <c r="K12" s="1240"/>
      <c r="L12" s="1241"/>
      <c r="M12" s="1167"/>
      <c r="N12" s="1168"/>
      <c r="O12" s="1176">
        <v>4043600</v>
      </c>
      <c r="P12" s="1176"/>
      <c r="Q12" s="1176"/>
      <c r="R12" s="1238"/>
      <c r="S12" s="1183"/>
      <c r="T12" s="1184"/>
      <c r="U12" s="1168"/>
      <c r="V12" s="1168"/>
      <c r="W12" s="1168"/>
      <c r="X12" s="1168"/>
      <c r="Y12" s="1168"/>
      <c r="Z12" s="1168"/>
      <c r="AA12" s="1168"/>
      <c r="AB12" s="1168"/>
      <c r="AC12" s="1168"/>
      <c r="AD12" s="1168"/>
      <c r="AE12" s="1168"/>
      <c r="AF12" s="1168"/>
      <c r="AG12" s="1168"/>
      <c r="AH12" s="1168"/>
      <c r="AI12" s="1168"/>
      <c r="AJ12" s="1177"/>
      <c r="AK12" s="1167"/>
      <c r="AL12" s="1168"/>
      <c r="AM12" s="1176">
        <v>4043600</v>
      </c>
      <c r="AN12" s="1176"/>
      <c r="AO12" s="1176"/>
      <c r="AP12" s="1237"/>
      <c r="AQ12" s="1167">
        <v>0</v>
      </c>
      <c r="AR12" s="1168"/>
      <c r="AS12" s="1168"/>
      <c r="AT12" s="1176">
        <v>0</v>
      </c>
      <c r="AU12" s="1168"/>
      <c r="AV12" s="1168"/>
      <c r="AW12" s="1168"/>
      <c r="AX12" s="1168"/>
      <c r="AY12" s="1177"/>
    </row>
    <row r="13" spans="1:51" ht="26.25" customHeight="1">
      <c r="A13" s="1306" t="s">
        <v>250</v>
      </c>
      <c r="B13" s="1307"/>
      <c r="C13" s="1307"/>
      <c r="D13" s="1307"/>
      <c r="E13" s="1307"/>
      <c r="F13" s="1307"/>
      <c r="G13" s="1307"/>
      <c r="H13" s="1307"/>
      <c r="I13" s="1307"/>
      <c r="J13" s="1307"/>
      <c r="K13" s="1307"/>
      <c r="L13" s="1308"/>
      <c r="M13" s="1137"/>
      <c r="N13" s="1139"/>
      <c r="O13" s="1134">
        <v>36377100</v>
      </c>
      <c r="P13" s="1135"/>
      <c r="Q13" s="1135"/>
      <c r="R13" s="1136"/>
      <c r="S13" s="1011"/>
      <c r="T13" s="1012"/>
      <c r="U13" s="1009"/>
      <c r="V13" s="1009"/>
      <c r="W13" s="1009"/>
      <c r="X13" s="1009"/>
      <c r="Y13" s="1009"/>
      <c r="Z13" s="1009"/>
      <c r="AA13" s="1009"/>
      <c r="AB13" s="1009"/>
      <c r="AC13" s="1009"/>
      <c r="AD13" s="1009"/>
      <c r="AE13" s="1143"/>
      <c r="AF13" s="1139"/>
      <c r="AG13" s="1143"/>
      <c r="AH13" s="1138"/>
      <c r="AI13" s="1138"/>
      <c r="AJ13" s="1260"/>
      <c r="AK13" s="1137"/>
      <c r="AL13" s="1139"/>
      <c r="AM13" s="1134">
        <v>36377100</v>
      </c>
      <c r="AN13" s="1135"/>
      <c r="AO13" s="1135"/>
      <c r="AP13" s="1136"/>
      <c r="AQ13" s="1140">
        <v>0</v>
      </c>
      <c r="AR13" s="1141"/>
      <c r="AS13" s="1142"/>
      <c r="AT13" s="1134">
        <v>0</v>
      </c>
      <c r="AU13" s="1135"/>
      <c r="AV13" s="1135"/>
      <c r="AW13" s="1135"/>
      <c r="AX13" s="1135"/>
      <c r="AY13" s="1136"/>
    </row>
    <row r="14" spans="1:51" ht="21" customHeight="1">
      <c r="A14" s="1306" t="s">
        <v>251</v>
      </c>
      <c r="B14" s="1307"/>
      <c r="C14" s="1307"/>
      <c r="D14" s="1307"/>
      <c r="E14" s="1307"/>
      <c r="F14" s="1307"/>
      <c r="G14" s="1307"/>
      <c r="H14" s="1307"/>
      <c r="I14" s="1307"/>
      <c r="J14" s="1307"/>
      <c r="K14" s="1307"/>
      <c r="L14" s="1308"/>
      <c r="M14" s="1137"/>
      <c r="N14" s="1139"/>
      <c r="O14" s="1134">
        <v>-56675535</v>
      </c>
      <c r="P14" s="1135"/>
      <c r="Q14" s="1135"/>
      <c r="R14" s="1136"/>
      <c r="S14" s="1011"/>
      <c r="T14" s="1012"/>
      <c r="U14" s="1009"/>
      <c r="V14" s="1009"/>
      <c r="W14" s="1009"/>
      <c r="X14" s="1009"/>
      <c r="Y14" s="1009"/>
      <c r="Z14" s="1009"/>
      <c r="AA14" s="1009"/>
      <c r="AB14" s="1009"/>
      <c r="AC14" s="1009"/>
      <c r="AD14" s="1009"/>
      <c r="AE14" s="1143"/>
      <c r="AF14" s="1139"/>
      <c r="AG14" s="1143"/>
      <c r="AH14" s="1138"/>
      <c r="AI14" s="1138"/>
      <c r="AJ14" s="1260"/>
      <c r="AK14" s="1137"/>
      <c r="AL14" s="1139"/>
      <c r="AM14" s="1134">
        <v>-56675535</v>
      </c>
      <c r="AN14" s="1135"/>
      <c r="AO14" s="1135"/>
      <c r="AP14" s="1136"/>
      <c r="AQ14" s="1140">
        <v>0</v>
      </c>
      <c r="AR14" s="1141"/>
      <c r="AS14" s="1142"/>
      <c r="AT14" s="1134">
        <v>0</v>
      </c>
      <c r="AU14" s="1135"/>
      <c r="AV14" s="1135"/>
      <c r="AW14" s="1135"/>
      <c r="AX14" s="1135"/>
      <c r="AY14" s="1136"/>
    </row>
    <row r="15" spans="1:51" ht="21" customHeight="1">
      <c r="A15" s="1309" t="s">
        <v>313</v>
      </c>
      <c r="B15" s="1310"/>
      <c r="C15" s="1310"/>
      <c r="D15" s="1310"/>
      <c r="E15" s="1310"/>
      <c r="F15" s="1310"/>
      <c r="G15" s="1310"/>
      <c r="H15" s="1310"/>
      <c r="I15" s="1310"/>
      <c r="J15" s="1310"/>
      <c r="K15" s="1310"/>
      <c r="L15" s="1311"/>
      <c r="M15" s="1137"/>
      <c r="N15" s="1139"/>
      <c r="O15" s="1312">
        <f>SUM(O7:R8,O13,O14)</f>
        <v>188129789</v>
      </c>
      <c r="P15" s="1313"/>
      <c r="Q15" s="1313"/>
      <c r="R15" s="1314"/>
      <c r="S15" s="1011"/>
      <c r="T15" s="1012"/>
      <c r="U15" s="1009"/>
      <c r="V15" s="1009"/>
      <c r="W15" s="1009"/>
      <c r="X15" s="1009"/>
      <c r="Y15" s="1009"/>
      <c r="Z15" s="1009"/>
      <c r="AA15" s="1009"/>
      <c r="AB15" s="1009"/>
      <c r="AC15" s="1009"/>
      <c r="AD15" s="1009"/>
      <c r="AE15" s="1143"/>
      <c r="AF15" s="1139"/>
      <c r="AG15" s="1143"/>
      <c r="AH15" s="1138"/>
      <c r="AI15" s="1138"/>
      <c r="AJ15" s="1260"/>
      <c r="AK15" s="1137"/>
      <c r="AL15" s="1139"/>
      <c r="AM15" s="1312">
        <f>SUM(AM7,AM8,AM13+AM14)</f>
        <v>188129789</v>
      </c>
      <c r="AN15" s="1313"/>
      <c r="AO15" s="1313"/>
      <c r="AP15" s="1314"/>
      <c r="AQ15" s="1137"/>
      <c r="AR15" s="1138"/>
      <c r="AS15" s="1139"/>
      <c r="AT15" s="1144"/>
      <c r="AU15" s="1145"/>
      <c r="AV15" s="1145"/>
      <c r="AW15" s="1145"/>
      <c r="AX15" s="1145"/>
      <c r="AY15" s="1146"/>
    </row>
    <row r="16" spans="1:51" ht="21.75" customHeight="1">
      <c r="A16" s="1247" t="s">
        <v>574</v>
      </c>
      <c r="B16" s="1248"/>
      <c r="C16" s="1248"/>
      <c r="D16" s="1248"/>
      <c r="E16" s="1248"/>
      <c r="F16" s="1248"/>
      <c r="G16" s="1248"/>
      <c r="H16" s="1248"/>
      <c r="I16" s="1248"/>
      <c r="J16" s="1248"/>
      <c r="K16" s="1248"/>
      <c r="L16" s="1249"/>
      <c r="M16" s="1167"/>
      <c r="N16" s="1168"/>
      <c r="O16" s="1176">
        <v>147544</v>
      </c>
      <c r="P16" s="1176"/>
      <c r="Q16" s="1176"/>
      <c r="R16" s="1238"/>
      <c r="S16" s="1183"/>
      <c r="T16" s="1184"/>
      <c r="U16" s="1168"/>
      <c r="V16" s="1168"/>
      <c r="W16" s="1168"/>
      <c r="X16" s="1168"/>
      <c r="Y16" s="1168"/>
      <c r="Z16" s="1168"/>
      <c r="AA16" s="1168"/>
      <c r="AB16" s="1168"/>
      <c r="AC16" s="1168"/>
      <c r="AD16" s="1168"/>
      <c r="AE16" s="1168"/>
      <c r="AF16" s="1168"/>
      <c r="AG16" s="1168"/>
      <c r="AH16" s="1168"/>
      <c r="AI16" s="1168"/>
      <c r="AJ16" s="1177"/>
      <c r="AK16" s="1167"/>
      <c r="AL16" s="1168"/>
      <c r="AM16" s="1176">
        <v>147544</v>
      </c>
      <c r="AN16" s="1176"/>
      <c r="AO16" s="1176"/>
      <c r="AP16" s="1237"/>
      <c r="AQ16" s="1167">
        <v>0</v>
      </c>
      <c r="AR16" s="1168"/>
      <c r="AS16" s="1168"/>
      <c r="AT16" s="1176">
        <v>0</v>
      </c>
      <c r="AU16" s="1168"/>
      <c r="AV16" s="1168"/>
      <c r="AW16" s="1168"/>
      <c r="AX16" s="1168"/>
      <c r="AY16" s="1177"/>
    </row>
    <row r="17" spans="1:51" ht="21.75" customHeight="1">
      <c r="A17" s="1247" t="s">
        <v>252</v>
      </c>
      <c r="B17" s="1248"/>
      <c r="C17" s="1248"/>
      <c r="D17" s="1248"/>
      <c r="E17" s="1248"/>
      <c r="F17" s="1248"/>
      <c r="G17" s="1248"/>
      <c r="H17" s="1248"/>
      <c r="I17" s="1248"/>
      <c r="J17" s="1248"/>
      <c r="K17" s="1248"/>
      <c r="L17" s="1249"/>
      <c r="M17" s="1167">
        <v>34</v>
      </c>
      <c r="N17" s="1168"/>
      <c r="O17" s="1176">
        <v>64192000</v>
      </c>
      <c r="P17" s="1176"/>
      <c r="Q17" s="1176"/>
      <c r="R17" s="1238"/>
      <c r="S17" s="1183"/>
      <c r="T17" s="1184"/>
      <c r="U17" s="1168"/>
      <c r="V17" s="1168"/>
      <c r="W17" s="1168"/>
      <c r="X17" s="1168"/>
      <c r="Y17" s="1168"/>
      <c r="Z17" s="1168"/>
      <c r="AA17" s="1168"/>
      <c r="AB17" s="1168"/>
      <c r="AC17" s="1168"/>
      <c r="AD17" s="1168"/>
      <c r="AE17" s="1168"/>
      <c r="AF17" s="1168"/>
      <c r="AG17" s="1168"/>
      <c r="AH17" s="1168"/>
      <c r="AI17" s="1168"/>
      <c r="AJ17" s="1177"/>
      <c r="AK17" s="1167">
        <v>34</v>
      </c>
      <c r="AL17" s="1168"/>
      <c r="AM17" s="1176">
        <v>64192000</v>
      </c>
      <c r="AN17" s="1176"/>
      <c r="AO17" s="1176"/>
      <c r="AP17" s="1237"/>
      <c r="AQ17" s="1167">
        <v>0</v>
      </c>
      <c r="AR17" s="1168"/>
      <c r="AS17" s="1168"/>
      <c r="AT17" s="1176">
        <v>0</v>
      </c>
      <c r="AU17" s="1168"/>
      <c r="AV17" s="1168"/>
      <c r="AW17" s="1168"/>
      <c r="AX17" s="1168"/>
      <c r="AY17" s="1177"/>
    </row>
    <row r="18" spans="1:51" ht="21.75" customHeight="1">
      <c r="A18" s="1247" t="s">
        <v>253</v>
      </c>
      <c r="B18" s="1248"/>
      <c r="C18" s="1248"/>
      <c r="D18" s="1248"/>
      <c r="E18" s="1248"/>
      <c r="F18" s="1248"/>
      <c r="G18" s="1248"/>
      <c r="H18" s="1248"/>
      <c r="I18" s="1248"/>
      <c r="J18" s="1248"/>
      <c r="K18" s="1248"/>
      <c r="L18" s="1249"/>
      <c r="M18" s="1167">
        <v>34</v>
      </c>
      <c r="N18" s="1168"/>
      <c r="O18" s="1176">
        <v>32096000</v>
      </c>
      <c r="P18" s="1176"/>
      <c r="Q18" s="1176"/>
      <c r="R18" s="1238"/>
      <c r="S18" s="1183"/>
      <c r="T18" s="1184"/>
      <c r="U18" s="1168"/>
      <c r="V18" s="1168"/>
      <c r="W18" s="1168"/>
      <c r="X18" s="1168"/>
      <c r="Y18" s="1168"/>
      <c r="Z18" s="1168"/>
      <c r="AA18" s="1168"/>
      <c r="AB18" s="1168"/>
      <c r="AC18" s="1168"/>
      <c r="AD18" s="1168"/>
      <c r="AE18" s="1168">
        <v>-1</v>
      </c>
      <c r="AF18" s="1168"/>
      <c r="AG18" s="1176">
        <v>-944000</v>
      </c>
      <c r="AH18" s="1176"/>
      <c r="AI18" s="1176"/>
      <c r="AJ18" s="1238"/>
      <c r="AK18" s="1250">
        <v>33</v>
      </c>
      <c r="AL18" s="1251"/>
      <c r="AM18" s="1252">
        <v>31152000</v>
      </c>
      <c r="AN18" s="1252"/>
      <c r="AO18" s="1252"/>
      <c r="AP18" s="1253"/>
      <c r="AQ18" s="1250">
        <v>0</v>
      </c>
      <c r="AR18" s="1251"/>
      <c r="AS18" s="1251"/>
      <c r="AT18" s="1252">
        <v>0</v>
      </c>
      <c r="AU18" s="1251"/>
      <c r="AV18" s="1251"/>
      <c r="AW18" s="1251"/>
      <c r="AX18" s="1251"/>
      <c r="AY18" s="1259"/>
    </row>
    <row r="19" spans="1:51" ht="30" customHeight="1">
      <c r="A19" s="1233" t="s">
        <v>254</v>
      </c>
      <c r="B19" s="1234"/>
      <c r="C19" s="1234"/>
      <c r="D19" s="1234"/>
      <c r="E19" s="1234"/>
      <c r="F19" s="1234"/>
      <c r="G19" s="1234"/>
      <c r="H19" s="1234"/>
      <c r="I19" s="1234"/>
      <c r="J19" s="1234"/>
      <c r="K19" s="1234"/>
      <c r="L19" s="1235"/>
      <c r="M19" s="1167">
        <v>15</v>
      </c>
      <c r="N19" s="1168"/>
      <c r="O19" s="1176">
        <v>16320000</v>
      </c>
      <c r="P19" s="1176"/>
      <c r="Q19" s="1176"/>
      <c r="R19" s="1238"/>
      <c r="S19" s="1183"/>
      <c r="T19" s="1184"/>
      <c r="U19" s="1168"/>
      <c r="V19" s="1168"/>
      <c r="W19" s="1168"/>
      <c r="X19" s="1168"/>
      <c r="Y19" s="1168">
        <v>16</v>
      </c>
      <c r="Z19" s="1168"/>
      <c r="AA19" s="1176">
        <v>1018333</v>
      </c>
      <c r="AB19" s="1176"/>
      <c r="AC19" s="1176"/>
      <c r="AD19" s="1176"/>
      <c r="AE19" s="1168"/>
      <c r="AF19" s="1168"/>
      <c r="AG19" s="1168"/>
      <c r="AH19" s="1168"/>
      <c r="AI19" s="1168"/>
      <c r="AJ19" s="1177"/>
      <c r="AK19" s="1167">
        <v>15</v>
      </c>
      <c r="AL19" s="1168"/>
      <c r="AM19" s="1176">
        <v>16320000</v>
      </c>
      <c r="AN19" s="1176"/>
      <c r="AO19" s="1176"/>
      <c r="AP19" s="1237"/>
      <c r="AQ19" s="1167">
        <v>0</v>
      </c>
      <c r="AR19" s="1168"/>
      <c r="AS19" s="1168"/>
      <c r="AT19" s="1176">
        <v>0</v>
      </c>
      <c r="AU19" s="1168"/>
      <c r="AV19" s="1168"/>
      <c r="AW19" s="1168"/>
      <c r="AX19" s="1168"/>
      <c r="AY19" s="1177"/>
    </row>
    <row r="20" spans="1:51" ht="26.25" customHeight="1">
      <c r="A20" s="1233" t="s">
        <v>255</v>
      </c>
      <c r="B20" s="1234"/>
      <c r="C20" s="1234"/>
      <c r="D20" s="1234"/>
      <c r="E20" s="1234"/>
      <c r="F20" s="1234"/>
      <c r="G20" s="1234"/>
      <c r="H20" s="1234"/>
      <c r="I20" s="1234"/>
      <c r="J20" s="1234"/>
      <c r="K20" s="1234"/>
      <c r="L20" s="1235"/>
      <c r="M20" s="1167">
        <v>26.5</v>
      </c>
      <c r="N20" s="1168"/>
      <c r="O20" s="1176">
        <v>14416000</v>
      </c>
      <c r="P20" s="1176"/>
      <c r="Q20" s="1176"/>
      <c r="R20" s="1238"/>
      <c r="S20" s="1183"/>
      <c r="T20" s="1184"/>
      <c r="U20" s="1168"/>
      <c r="V20" s="1168"/>
      <c r="W20" s="1168"/>
      <c r="X20" s="1168"/>
      <c r="Y20" s="1168"/>
      <c r="Z20" s="1168"/>
      <c r="AA20" s="1168"/>
      <c r="AB20" s="1168"/>
      <c r="AC20" s="1168"/>
      <c r="AD20" s="1168"/>
      <c r="AE20" s="1168">
        <v>-4.5</v>
      </c>
      <c r="AF20" s="1168"/>
      <c r="AG20" s="1176">
        <v>-2448000</v>
      </c>
      <c r="AH20" s="1176"/>
      <c r="AI20" s="1176"/>
      <c r="AJ20" s="1238"/>
      <c r="AK20" s="1167">
        <v>22</v>
      </c>
      <c r="AL20" s="1168"/>
      <c r="AM20" s="1176">
        <v>11968000</v>
      </c>
      <c r="AN20" s="1176"/>
      <c r="AO20" s="1176"/>
      <c r="AP20" s="1237"/>
      <c r="AQ20" s="1167">
        <v>0</v>
      </c>
      <c r="AR20" s="1168"/>
      <c r="AS20" s="1168"/>
      <c r="AT20" s="1176">
        <v>0</v>
      </c>
      <c r="AU20" s="1168"/>
      <c r="AV20" s="1168"/>
      <c r="AW20" s="1168"/>
      <c r="AX20" s="1168"/>
      <c r="AY20" s="1177"/>
    </row>
    <row r="21" spans="1:51" ht="21.75" customHeight="1">
      <c r="A21" s="1247" t="s">
        <v>256</v>
      </c>
      <c r="B21" s="1248"/>
      <c r="C21" s="1248"/>
      <c r="D21" s="1248"/>
      <c r="E21" s="1248"/>
      <c r="F21" s="1248"/>
      <c r="G21" s="1248"/>
      <c r="H21" s="1248"/>
      <c r="I21" s="1248"/>
      <c r="J21" s="1248"/>
      <c r="K21" s="1248"/>
      <c r="L21" s="1249"/>
      <c r="M21" s="1167">
        <v>405</v>
      </c>
      <c r="N21" s="1168"/>
      <c r="O21" s="1176">
        <v>14580000</v>
      </c>
      <c r="P21" s="1176"/>
      <c r="Q21" s="1176"/>
      <c r="R21" s="1238"/>
      <c r="S21" s="1183"/>
      <c r="T21" s="1184"/>
      <c r="U21" s="1168"/>
      <c r="V21" s="1168"/>
      <c r="W21" s="1168"/>
      <c r="X21" s="1168"/>
      <c r="Y21" s="1168"/>
      <c r="Z21" s="1168"/>
      <c r="AA21" s="1168"/>
      <c r="AB21" s="1168"/>
      <c r="AC21" s="1168"/>
      <c r="AD21" s="1168"/>
      <c r="AE21" s="1168"/>
      <c r="AF21" s="1168"/>
      <c r="AG21" s="1168"/>
      <c r="AH21" s="1168"/>
      <c r="AI21" s="1168"/>
      <c r="AJ21" s="1177"/>
      <c r="AK21" s="1167">
        <v>405</v>
      </c>
      <c r="AL21" s="1168"/>
      <c r="AM21" s="1176">
        <v>14580000</v>
      </c>
      <c r="AN21" s="1176"/>
      <c r="AO21" s="1176"/>
      <c r="AP21" s="1237"/>
      <c r="AQ21" s="1167">
        <v>0</v>
      </c>
      <c r="AR21" s="1168"/>
      <c r="AS21" s="1168"/>
      <c r="AT21" s="1176">
        <v>0</v>
      </c>
      <c r="AU21" s="1168"/>
      <c r="AV21" s="1168"/>
      <c r="AW21" s="1168"/>
      <c r="AX21" s="1168"/>
      <c r="AY21" s="1177"/>
    </row>
    <row r="22" spans="1:51" ht="21.75" customHeight="1">
      <c r="A22" s="1247" t="s">
        <v>257</v>
      </c>
      <c r="B22" s="1248"/>
      <c r="C22" s="1248"/>
      <c r="D22" s="1248"/>
      <c r="E22" s="1248"/>
      <c r="F22" s="1248"/>
      <c r="G22" s="1248"/>
      <c r="H22" s="1248"/>
      <c r="I22" s="1248"/>
      <c r="J22" s="1248"/>
      <c r="K22" s="1248"/>
      <c r="L22" s="1249"/>
      <c r="M22" s="1167">
        <v>405</v>
      </c>
      <c r="N22" s="1168"/>
      <c r="O22" s="1176">
        <v>7290000</v>
      </c>
      <c r="P22" s="1176"/>
      <c r="Q22" s="1176"/>
      <c r="R22" s="1238"/>
      <c r="S22" s="1183"/>
      <c r="T22" s="1184"/>
      <c r="U22" s="1168"/>
      <c r="V22" s="1168"/>
      <c r="W22" s="1168"/>
      <c r="X22" s="1168"/>
      <c r="Y22" s="1168"/>
      <c r="Z22" s="1168"/>
      <c r="AA22" s="1168"/>
      <c r="AB22" s="1168"/>
      <c r="AC22" s="1168"/>
      <c r="AD22" s="1168"/>
      <c r="AE22" s="1168">
        <v>-24</v>
      </c>
      <c r="AF22" s="1168"/>
      <c r="AG22" s="1176">
        <v>-432000</v>
      </c>
      <c r="AH22" s="1176"/>
      <c r="AI22" s="1176"/>
      <c r="AJ22" s="1238"/>
      <c r="AK22" s="1167">
        <v>382</v>
      </c>
      <c r="AL22" s="1168"/>
      <c r="AM22" s="1176">
        <v>6876000</v>
      </c>
      <c r="AN22" s="1176"/>
      <c r="AO22" s="1176"/>
      <c r="AP22" s="1237"/>
      <c r="AQ22" s="1167">
        <v>1</v>
      </c>
      <c r="AR22" s="1168"/>
      <c r="AS22" s="1168"/>
      <c r="AT22" s="1176">
        <v>18000</v>
      </c>
      <c r="AU22" s="1168"/>
      <c r="AV22" s="1168"/>
      <c r="AW22" s="1168"/>
      <c r="AX22" s="1168"/>
      <c r="AY22" s="1177"/>
    </row>
    <row r="23" spans="1:51" ht="27" customHeight="1">
      <c r="A23" s="1233" t="s">
        <v>258</v>
      </c>
      <c r="B23" s="1234"/>
      <c r="C23" s="1234"/>
      <c r="D23" s="1234"/>
      <c r="E23" s="1234"/>
      <c r="F23" s="1234"/>
      <c r="G23" s="1234"/>
      <c r="H23" s="1234"/>
      <c r="I23" s="1234"/>
      <c r="J23" s="1234"/>
      <c r="K23" s="1234"/>
      <c r="L23" s="1235"/>
      <c r="M23" s="1167">
        <v>870</v>
      </c>
      <c r="N23" s="1168"/>
      <c r="O23" s="1176">
        <v>88740000</v>
      </c>
      <c r="P23" s="1176"/>
      <c r="Q23" s="1176"/>
      <c r="R23" s="1238"/>
      <c r="S23" s="1183"/>
      <c r="T23" s="1184"/>
      <c r="U23" s="1168"/>
      <c r="V23" s="1168"/>
      <c r="W23" s="1168"/>
      <c r="X23" s="1168"/>
      <c r="Y23" s="1168"/>
      <c r="Z23" s="1168"/>
      <c r="AA23" s="1168"/>
      <c r="AB23" s="1168"/>
      <c r="AC23" s="1168"/>
      <c r="AD23" s="1168"/>
      <c r="AE23" s="1168">
        <v>-39</v>
      </c>
      <c r="AF23" s="1168"/>
      <c r="AG23" s="1316">
        <v>-3978000</v>
      </c>
      <c r="AH23" s="1317"/>
      <c r="AI23" s="1317"/>
      <c r="AJ23" s="1318"/>
      <c r="AK23" s="1167">
        <v>806</v>
      </c>
      <c r="AL23" s="1168"/>
      <c r="AM23" s="1176">
        <v>82212000</v>
      </c>
      <c r="AN23" s="1176"/>
      <c r="AO23" s="1176"/>
      <c r="AP23" s="1237"/>
      <c r="AQ23" s="1167">
        <v>-25</v>
      </c>
      <c r="AR23" s="1168"/>
      <c r="AS23" s="1168"/>
      <c r="AT23" s="1176">
        <v>-2550000</v>
      </c>
      <c r="AU23" s="1168"/>
      <c r="AV23" s="1168"/>
      <c r="AW23" s="1168"/>
      <c r="AX23" s="1168"/>
      <c r="AY23" s="1177"/>
    </row>
    <row r="24" spans="1:51" ht="28.5" customHeight="1">
      <c r="A24" s="1147" t="s">
        <v>259</v>
      </c>
      <c r="B24" s="1148"/>
      <c r="C24" s="1148"/>
      <c r="D24" s="1148"/>
      <c r="E24" s="1148"/>
      <c r="F24" s="1148"/>
      <c r="G24" s="1148"/>
      <c r="H24" s="1148"/>
      <c r="I24" s="1148"/>
      <c r="J24" s="1148"/>
      <c r="K24" s="1148"/>
      <c r="L24" s="1149"/>
      <c r="M24" s="1140">
        <v>6</v>
      </c>
      <c r="N24" s="1142"/>
      <c r="O24" s="1134">
        <v>663000</v>
      </c>
      <c r="P24" s="1135"/>
      <c r="Q24" s="1135"/>
      <c r="R24" s="1136"/>
      <c r="S24" s="1013"/>
      <c r="T24" s="1014"/>
      <c r="U24" s="1015"/>
      <c r="V24" s="1016"/>
      <c r="W24" s="1016"/>
      <c r="X24" s="1017"/>
      <c r="Y24" s="1015"/>
      <c r="Z24" s="1017"/>
      <c r="AA24" s="1015"/>
      <c r="AB24" s="1016"/>
      <c r="AC24" s="1016"/>
      <c r="AD24" s="1017"/>
      <c r="AE24" s="1143"/>
      <c r="AF24" s="1139"/>
      <c r="AG24" s="1157"/>
      <c r="AH24" s="1158"/>
      <c r="AI24" s="1158"/>
      <c r="AJ24" s="1159"/>
      <c r="AK24" s="1140">
        <v>7</v>
      </c>
      <c r="AL24" s="1142"/>
      <c r="AM24" s="1134">
        <v>714000</v>
      </c>
      <c r="AN24" s="1135"/>
      <c r="AO24" s="1135"/>
      <c r="AP24" s="1136"/>
      <c r="AQ24" s="1140">
        <v>1</v>
      </c>
      <c r="AR24" s="1141"/>
      <c r="AS24" s="1142"/>
      <c r="AT24" s="1150">
        <v>51000</v>
      </c>
      <c r="AU24" s="1151"/>
      <c r="AV24" s="1151"/>
      <c r="AW24" s="1151"/>
      <c r="AX24" s="1151"/>
      <c r="AY24" s="1152"/>
    </row>
    <row r="25" spans="1:51" ht="27" customHeight="1">
      <c r="A25" s="1147" t="s">
        <v>260</v>
      </c>
      <c r="B25" s="1148"/>
      <c r="C25" s="1148"/>
      <c r="D25" s="1148"/>
      <c r="E25" s="1148"/>
      <c r="F25" s="1148"/>
      <c r="G25" s="1148"/>
      <c r="H25" s="1148"/>
      <c r="I25" s="1148"/>
      <c r="J25" s="1148"/>
      <c r="K25" s="1148"/>
      <c r="L25" s="1149"/>
      <c r="M25" s="1140">
        <v>7</v>
      </c>
      <c r="N25" s="1142"/>
      <c r="O25" s="1134">
        <v>714000</v>
      </c>
      <c r="P25" s="1135"/>
      <c r="Q25" s="1135"/>
      <c r="R25" s="1136"/>
      <c r="S25" s="1013"/>
      <c r="T25" s="1014"/>
      <c r="U25" s="1015"/>
      <c r="V25" s="1016"/>
      <c r="W25" s="1016"/>
      <c r="X25" s="1017"/>
      <c r="Y25" s="1015"/>
      <c r="Z25" s="1017"/>
      <c r="AA25" s="1015"/>
      <c r="AB25" s="1016"/>
      <c r="AC25" s="1016"/>
      <c r="AD25" s="1017"/>
      <c r="AE25" s="1156">
        <v>-1</v>
      </c>
      <c r="AF25" s="1142"/>
      <c r="AG25" s="1157">
        <v>-102000</v>
      </c>
      <c r="AH25" s="1158"/>
      <c r="AI25" s="1158"/>
      <c r="AJ25" s="1159"/>
      <c r="AK25" s="1140">
        <v>5</v>
      </c>
      <c r="AL25" s="1142"/>
      <c r="AM25" s="1134">
        <v>510000</v>
      </c>
      <c r="AN25" s="1135"/>
      <c r="AO25" s="1135"/>
      <c r="AP25" s="1136"/>
      <c r="AQ25" s="1140">
        <v>-1</v>
      </c>
      <c r="AR25" s="1141"/>
      <c r="AS25" s="1142"/>
      <c r="AT25" s="1150">
        <v>-102000</v>
      </c>
      <c r="AU25" s="1151"/>
      <c r="AV25" s="1151"/>
      <c r="AW25" s="1151"/>
      <c r="AX25" s="1151"/>
      <c r="AY25" s="1152"/>
    </row>
    <row r="26" spans="1:51" ht="21.75" customHeight="1">
      <c r="A26" s="1247" t="s">
        <v>261</v>
      </c>
      <c r="B26" s="1248"/>
      <c r="C26" s="1248"/>
      <c r="D26" s="1248"/>
      <c r="E26" s="1248"/>
      <c r="F26" s="1248"/>
      <c r="G26" s="1248"/>
      <c r="H26" s="1248"/>
      <c r="I26" s="1248"/>
      <c r="J26" s="1248"/>
      <c r="K26" s="1248"/>
      <c r="L26" s="1249"/>
      <c r="M26" s="1140"/>
      <c r="N26" s="1142"/>
      <c r="O26" s="1134">
        <v>83819099</v>
      </c>
      <c r="P26" s="1135"/>
      <c r="Q26" s="1135"/>
      <c r="R26" s="1136"/>
      <c r="S26" s="1137"/>
      <c r="T26" s="1139"/>
      <c r="U26" s="1143"/>
      <c r="V26" s="1138"/>
      <c r="W26" s="1138"/>
      <c r="X26" s="1139"/>
      <c r="Y26" s="1143"/>
      <c r="Z26" s="1139"/>
      <c r="AA26" s="1143"/>
      <c r="AB26" s="1138"/>
      <c r="AC26" s="1138"/>
      <c r="AD26" s="1139"/>
      <c r="AE26" s="1143"/>
      <c r="AF26" s="1139"/>
      <c r="AG26" s="1143"/>
      <c r="AH26" s="1138"/>
      <c r="AI26" s="1138"/>
      <c r="AJ26" s="1260"/>
      <c r="AK26" s="1140"/>
      <c r="AL26" s="1142"/>
      <c r="AM26" s="1134">
        <v>83819099</v>
      </c>
      <c r="AN26" s="1135"/>
      <c r="AO26" s="1135"/>
      <c r="AP26" s="1136"/>
      <c r="AQ26" s="1183">
        <v>0</v>
      </c>
      <c r="AR26" s="1184"/>
      <c r="AS26" s="1184"/>
      <c r="AT26" s="1254">
        <v>0</v>
      </c>
      <c r="AU26" s="1184"/>
      <c r="AV26" s="1184"/>
      <c r="AW26" s="1184"/>
      <c r="AX26" s="1184"/>
      <c r="AY26" s="1255"/>
    </row>
    <row r="27" spans="1:51" ht="29.25" customHeight="1">
      <c r="A27" s="1147" t="s">
        <v>262</v>
      </c>
      <c r="B27" s="1148"/>
      <c r="C27" s="1148"/>
      <c r="D27" s="1148"/>
      <c r="E27" s="1148"/>
      <c r="F27" s="1148"/>
      <c r="G27" s="1148"/>
      <c r="H27" s="1148"/>
      <c r="I27" s="1148"/>
      <c r="J27" s="1148"/>
      <c r="K27" s="1148"/>
      <c r="L27" s="1149"/>
      <c r="M27" s="1167">
        <v>1.3473</v>
      </c>
      <c r="N27" s="1168"/>
      <c r="O27" s="1181">
        <v>2660918</v>
      </c>
      <c r="P27" s="1181"/>
      <c r="Q27" s="1181"/>
      <c r="R27" s="1182"/>
      <c r="S27" s="1183"/>
      <c r="T27" s="1184"/>
      <c r="U27" s="1168"/>
      <c r="V27" s="1168"/>
      <c r="W27" s="1168"/>
      <c r="X27" s="1168"/>
      <c r="Y27" s="1168"/>
      <c r="Z27" s="1168"/>
      <c r="AA27" s="1168"/>
      <c r="AB27" s="1168"/>
      <c r="AC27" s="1168"/>
      <c r="AD27" s="1168"/>
      <c r="AE27" s="1168"/>
      <c r="AF27" s="1168"/>
      <c r="AG27" s="1168"/>
      <c r="AH27" s="1168"/>
      <c r="AI27" s="1168"/>
      <c r="AJ27" s="1177"/>
      <c r="AK27" s="1167">
        <v>1.3473</v>
      </c>
      <c r="AL27" s="1168"/>
      <c r="AM27" s="1176">
        <v>2660918</v>
      </c>
      <c r="AN27" s="1176"/>
      <c r="AO27" s="1176"/>
      <c r="AP27" s="1237"/>
      <c r="AQ27" s="1167">
        <v>0</v>
      </c>
      <c r="AR27" s="1168"/>
      <c r="AS27" s="1168"/>
      <c r="AT27" s="1176">
        <v>0</v>
      </c>
      <c r="AU27" s="1168"/>
      <c r="AV27" s="1168"/>
      <c r="AW27" s="1168"/>
      <c r="AX27" s="1168"/>
      <c r="AY27" s="1177"/>
    </row>
    <row r="28" spans="1:51" ht="26.25" customHeight="1" thickBot="1">
      <c r="A28" s="1147" t="s">
        <v>263</v>
      </c>
      <c r="B28" s="1148"/>
      <c r="C28" s="1148"/>
      <c r="D28" s="1148"/>
      <c r="E28" s="1148"/>
      <c r="F28" s="1148"/>
      <c r="G28" s="1148"/>
      <c r="H28" s="1148"/>
      <c r="I28" s="1148"/>
      <c r="J28" s="1148"/>
      <c r="K28" s="1148"/>
      <c r="L28" s="1149"/>
      <c r="M28" s="1169">
        <v>1.3473</v>
      </c>
      <c r="N28" s="1170"/>
      <c r="O28" s="1171">
        <v>2660918</v>
      </c>
      <c r="P28" s="1172"/>
      <c r="Q28" s="1172"/>
      <c r="R28" s="1173"/>
      <c r="S28" s="1174"/>
      <c r="T28" s="1175"/>
      <c r="U28" s="1170"/>
      <c r="V28" s="1170"/>
      <c r="W28" s="1170"/>
      <c r="X28" s="1170"/>
      <c r="Y28" s="1170"/>
      <c r="Z28" s="1170"/>
      <c r="AA28" s="1170"/>
      <c r="AB28" s="1170"/>
      <c r="AC28" s="1170"/>
      <c r="AD28" s="1170"/>
      <c r="AE28" s="1170"/>
      <c r="AF28" s="1170"/>
      <c r="AG28" s="1178"/>
      <c r="AH28" s="1178"/>
      <c r="AI28" s="1178"/>
      <c r="AJ28" s="1179"/>
      <c r="AK28" s="1169">
        <v>1.3473</v>
      </c>
      <c r="AL28" s="1170"/>
      <c r="AM28" s="1178">
        <v>2660918</v>
      </c>
      <c r="AN28" s="1178"/>
      <c r="AO28" s="1178"/>
      <c r="AP28" s="1180"/>
      <c r="AQ28" s="1261">
        <v>0</v>
      </c>
      <c r="AR28" s="1257"/>
      <c r="AS28" s="1257"/>
      <c r="AT28" s="1256">
        <v>0</v>
      </c>
      <c r="AU28" s="1257"/>
      <c r="AV28" s="1257"/>
      <c r="AW28" s="1257"/>
      <c r="AX28" s="1257"/>
      <c r="AY28" s="1258"/>
    </row>
    <row r="29" spans="1:51" s="87" customFormat="1" ht="34.5" customHeight="1" thickBot="1">
      <c r="A29" s="1262" t="s">
        <v>569</v>
      </c>
      <c r="B29" s="1263"/>
      <c r="C29" s="1263"/>
      <c r="D29" s="1263"/>
      <c r="E29" s="1263"/>
      <c r="F29" s="1264"/>
      <c r="G29" s="1264"/>
      <c r="H29" s="1264"/>
      <c r="I29" s="1264"/>
      <c r="J29" s="1264"/>
      <c r="K29" s="1264"/>
      <c r="L29" s="1265"/>
      <c r="M29" s="1266">
        <f>SUM(M7:N28)</f>
        <v>1838.7045999999998</v>
      </c>
      <c r="N29" s="1267"/>
      <c r="O29" s="1268">
        <f>SUM(O15:R28)</f>
        <v>516429268</v>
      </c>
      <c r="P29" s="1268"/>
      <c r="Q29" s="1268"/>
      <c r="R29" s="1269"/>
      <c r="S29" s="1270">
        <f>SUM(S7:S28)</f>
        <v>0</v>
      </c>
      <c r="T29" s="1271"/>
      <c r="U29" s="1272">
        <f>SUM(U7:U28)</f>
        <v>0</v>
      </c>
      <c r="V29" s="1273"/>
      <c r="W29" s="1273"/>
      <c r="X29" s="1274"/>
      <c r="Y29" s="1271">
        <f>SUM(Y7:Y28)</f>
        <v>16</v>
      </c>
      <c r="Z29" s="1271"/>
      <c r="AA29" s="1271">
        <f>SUM(AA7:AA28)</f>
        <v>1018333</v>
      </c>
      <c r="AB29" s="1271"/>
      <c r="AC29" s="1271"/>
      <c r="AD29" s="1271"/>
      <c r="AE29" s="1271">
        <f>SUM(AE7:AE28)</f>
        <v>-69.5</v>
      </c>
      <c r="AF29" s="1271"/>
      <c r="AG29" s="1268">
        <f>SUM(AG7:AG28)</f>
        <v>-7904000</v>
      </c>
      <c r="AH29" s="1268"/>
      <c r="AI29" s="1268"/>
      <c r="AJ29" s="1269"/>
      <c r="AK29" s="1281">
        <f>SUM(AK7:AL28)</f>
        <v>1745.2045999999998</v>
      </c>
      <c r="AL29" s="1267"/>
      <c r="AM29" s="1268">
        <f>SUM(AM15:AP28)</f>
        <v>505942268</v>
      </c>
      <c r="AN29" s="1271"/>
      <c r="AO29" s="1271"/>
      <c r="AP29" s="1275"/>
      <c r="AQ29" s="1276">
        <f>SUM(AQ7:AQ28)</f>
        <v>-24</v>
      </c>
      <c r="AR29" s="1277"/>
      <c r="AS29" s="1278"/>
      <c r="AT29" s="1279">
        <f>SUM(AT7:AT28)</f>
        <v>-2583000</v>
      </c>
      <c r="AU29" s="1277"/>
      <c r="AV29" s="1277"/>
      <c r="AW29" s="1277"/>
      <c r="AX29" s="1277"/>
      <c r="AY29" s="1280"/>
    </row>
    <row r="30" spans="1:51" ht="29.25" customHeight="1" thickBot="1">
      <c r="A30" s="415"/>
      <c r="B30" s="415"/>
      <c r="C30" s="415"/>
      <c r="D30" s="415"/>
      <c r="E30" s="415"/>
      <c r="F30" s="415"/>
      <c r="G30" s="415"/>
      <c r="H30" s="415"/>
      <c r="I30" s="415"/>
      <c r="J30" s="415"/>
      <c r="K30" s="415"/>
      <c r="L30" s="415"/>
      <c r="M30" s="415"/>
      <c r="N30" s="415"/>
      <c r="O30" s="415"/>
      <c r="P30" s="415"/>
      <c r="Q30" s="415"/>
      <c r="R30" s="415"/>
      <c r="S30" s="415"/>
      <c r="T30" s="415"/>
      <c r="U30" s="415"/>
      <c r="V30" s="415"/>
      <c r="W30" s="415"/>
      <c r="X30" s="415"/>
      <c r="Y30" s="415"/>
      <c r="Z30" s="415"/>
      <c r="AA30" s="415"/>
      <c r="AB30" s="415"/>
      <c r="AC30" s="415"/>
      <c r="AD30" s="415"/>
      <c r="AE30" s="415"/>
      <c r="AF30" s="415"/>
      <c r="AG30" s="415"/>
      <c r="AH30" s="415"/>
      <c r="AI30" s="415"/>
      <c r="AJ30" s="415"/>
      <c r="AK30" s="415"/>
      <c r="AL30" s="415"/>
      <c r="AM30" s="415"/>
      <c r="AN30" s="415"/>
      <c r="AO30" s="415"/>
      <c r="AP30" s="415"/>
      <c r="AQ30" s="415"/>
      <c r="AR30" s="415"/>
      <c r="AS30" s="415"/>
      <c r="AT30" s="415"/>
      <c r="AU30" s="415"/>
      <c r="AV30" s="1019"/>
      <c r="AW30" s="1315" t="s">
        <v>560</v>
      </c>
      <c r="AX30" s="1315"/>
      <c r="AY30" s="1315"/>
    </row>
    <row r="31" spans="1:51" ht="29.25" customHeight="1">
      <c r="A31" s="1210" t="s">
        <v>578</v>
      </c>
      <c r="B31" s="1199"/>
      <c r="C31" s="1199"/>
      <c r="D31" s="1199"/>
      <c r="E31" s="1199"/>
      <c r="F31" s="1199"/>
      <c r="G31" s="1199"/>
      <c r="H31" s="1199"/>
      <c r="I31" s="1199"/>
      <c r="J31" s="1199"/>
      <c r="K31" s="1199"/>
      <c r="L31" s="1200"/>
      <c r="M31" s="1210" t="s">
        <v>561</v>
      </c>
      <c r="N31" s="1199"/>
      <c r="O31" s="1199"/>
      <c r="P31" s="1199"/>
      <c r="Q31" s="1199"/>
      <c r="R31" s="1200"/>
      <c r="S31" s="1214" t="s">
        <v>562</v>
      </c>
      <c r="T31" s="1215"/>
      <c r="U31" s="1215"/>
      <c r="V31" s="1215"/>
      <c r="W31" s="1215"/>
      <c r="X31" s="1215"/>
      <c r="Y31" s="1215"/>
      <c r="Z31" s="1215"/>
      <c r="AA31" s="1215"/>
      <c r="AB31" s="1215"/>
      <c r="AC31" s="1215"/>
      <c r="AD31" s="1215"/>
      <c r="AE31" s="1215"/>
      <c r="AF31" s="1215"/>
      <c r="AG31" s="1215"/>
      <c r="AH31" s="1215"/>
      <c r="AI31" s="1215"/>
      <c r="AJ31" s="1282"/>
      <c r="AK31" s="1218" t="s">
        <v>563</v>
      </c>
      <c r="AL31" s="1219"/>
      <c r="AM31" s="1219"/>
      <c r="AN31" s="1219"/>
      <c r="AO31" s="1219"/>
      <c r="AP31" s="1219"/>
      <c r="AQ31" s="1198" t="s">
        <v>564</v>
      </c>
      <c r="AR31" s="1199"/>
      <c r="AS31" s="1199"/>
      <c r="AT31" s="1199"/>
      <c r="AU31" s="1199"/>
      <c r="AV31" s="1199"/>
      <c r="AW31" s="1199"/>
      <c r="AX31" s="1199"/>
      <c r="AY31" s="1200"/>
    </row>
    <row r="32" spans="1:51" ht="13.5" customHeight="1">
      <c r="A32" s="1211"/>
      <c r="B32" s="1129"/>
      <c r="C32" s="1129"/>
      <c r="D32" s="1129"/>
      <c r="E32" s="1129"/>
      <c r="F32" s="1129"/>
      <c r="G32" s="1129"/>
      <c r="H32" s="1129"/>
      <c r="I32" s="1129"/>
      <c r="J32" s="1129"/>
      <c r="K32" s="1129"/>
      <c r="L32" s="1212"/>
      <c r="M32" s="1213"/>
      <c r="N32" s="1202"/>
      <c r="O32" s="1202"/>
      <c r="P32" s="1202"/>
      <c r="Q32" s="1202"/>
      <c r="R32" s="1203"/>
      <c r="S32" s="1222" t="s">
        <v>565</v>
      </c>
      <c r="T32" s="1223"/>
      <c r="U32" s="1223"/>
      <c r="V32" s="1223"/>
      <c r="W32" s="1223"/>
      <c r="X32" s="1224"/>
      <c r="Y32" s="1223" t="s">
        <v>566</v>
      </c>
      <c r="Z32" s="1223"/>
      <c r="AA32" s="1223"/>
      <c r="AB32" s="1223"/>
      <c r="AC32" s="1223"/>
      <c r="AD32" s="1224"/>
      <c r="AE32" s="1225"/>
      <c r="AF32" s="1223"/>
      <c r="AG32" s="1223"/>
      <c r="AH32" s="1223"/>
      <c r="AI32" s="1223"/>
      <c r="AJ32" s="1226"/>
      <c r="AK32" s="1220"/>
      <c r="AL32" s="1221"/>
      <c r="AM32" s="1221"/>
      <c r="AN32" s="1221"/>
      <c r="AO32" s="1221"/>
      <c r="AP32" s="1221"/>
      <c r="AQ32" s="1201"/>
      <c r="AR32" s="1202"/>
      <c r="AS32" s="1202"/>
      <c r="AT32" s="1202"/>
      <c r="AU32" s="1202"/>
      <c r="AV32" s="1202"/>
      <c r="AW32" s="1202"/>
      <c r="AX32" s="1202"/>
      <c r="AY32" s="1203"/>
    </row>
    <row r="33" spans="1:51" ht="13.5" thickBot="1">
      <c r="A33" s="1213"/>
      <c r="B33" s="1202"/>
      <c r="C33" s="1202"/>
      <c r="D33" s="1202"/>
      <c r="E33" s="1202"/>
      <c r="F33" s="1202"/>
      <c r="G33" s="1202"/>
      <c r="H33" s="1202"/>
      <c r="I33" s="1202"/>
      <c r="J33" s="1202"/>
      <c r="K33" s="1202"/>
      <c r="L33" s="1203"/>
      <c r="M33" s="1283" t="s">
        <v>567</v>
      </c>
      <c r="N33" s="1284"/>
      <c r="O33" s="1285" t="s">
        <v>568</v>
      </c>
      <c r="P33" s="1286"/>
      <c r="Q33" s="1286"/>
      <c r="R33" s="1287"/>
      <c r="S33" s="1185" t="s">
        <v>567</v>
      </c>
      <c r="T33" s="1186"/>
      <c r="U33" s="1187" t="s">
        <v>568</v>
      </c>
      <c r="V33" s="1188"/>
      <c r="W33" s="1188"/>
      <c r="X33" s="1186"/>
      <c r="Y33" s="1227" t="s">
        <v>567</v>
      </c>
      <c r="Z33" s="1192"/>
      <c r="AA33" s="1227" t="s">
        <v>568</v>
      </c>
      <c r="AB33" s="1191"/>
      <c r="AC33" s="1191"/>
      <c r="AD33" s="1192"/>
      <c r="AE33" s="1227" t="s">
        <v>567</v>
      </c>
      <c r="AF33" s="1192"/>
      <c r="AG33" s="1227" t="s">
        <v>568</v>
      </c>
      <c r="AH33" s="1191"/>
      <c r="AI33" s="1191"/>
      <c r="AJ33" s="1228"/>
      <c r="AK33" s="1185" t="s">
        <v>567</v>
      </c>
      <c r="AL33" s="1186"/>
      <c r="AM33" s="1187" t="s">
        <v>568</v>
      </c>
      <c r="AN33" s="1188"/>
      <c r="AO33" s="1188"/>
      <c r="AP33" s="1189"/>
      <c r="AQ33" s="1190" t="s">
        <v>567</v>
      </c>
      <c r="AR33" s="1191"/>
      <c r="AS33" s="1192"/>
      <c r="AT33" s="1227" t="s">
        <v>568</v>
      </c>
      <c r="AU33" s="1191"/>
      <c r="AV33" s="1191"/>
      <c r="AW33" s="1191"/>
      <c r="AX33" s="1191"/>
      <c r="AY33" s="1228"/>
    </row>
    <row r="34" spans="1:51" ht="21.75" customHeight="1" thickBot="1">
      <c r="A34" s="1262" t="s">
        <v>570</v>
      </c>
      <c r="B34" s="1263"/>
      <c r="C34" s="1263"/>
      <c r="D34" s="1263"/>
      <c r="E34" s="1263"/>
      <c r="F34" s="1264"/>
      <c r="G34" s="1264"/>
      <c r="H34" s="1264"/>
      <c r="I34" s="1264"/>
      <c r="J34" s="1264"/>
      <c r="K34" s="1264"/>
      <c r="L34" s="1265"/>
      <c r="M34" s="1288">
        <f>M29</f>
        <v>1838.7045999999998</v>
      </c>
      <c r="N34" s="1268"/>
      <c r="O34" s="1268">
        <f>O29</f>
        <v>516429268</v>
      </c>
      <c r="P34" s="1268"/>
      <c r="Q34" s="1268"/>
      <c r="R34" s="1269"/>
      <c r="S34" s="1270">
        <f>SUM('[2]normatíva'!S55:T55)</f>
        <v>0</v>
      </c>
      <c r="T34" s="1271"/>
      <c r="U34" s="1272">
        <f>SUM('[2]normatíva'!U55:X55)</f>
        <v>0</v>
      </c>
      <c r="V34" s="1273"/>
      <c r="W34" s="1273"/>
      <c r="X34" s="1274"/>
      <c r="Y34" s="1271">
        <f>SUM('[2]normatíva'!Y55:Z55)</f>
        <v>0</v>
      </c>
      <c r="Z34" s="1271"/>
      <c r="AA34" s="1271">
        <f>SUM('[2]normatíva'!AA55:AD55)</f>
        <v>0</v>
      </c>
      <c r="AB34" s="1271"/>
      <c r="AC34" s="1271"/>
      <c r="AD34" s="1271"/>
      <c r="AE34" s="1271">
        <f>AE29</f>
        <v>-69.5</v>
      </c>
      <c r="AF34" s="1271"/>
      <c r="AG34" s="1268">
        <f>AG29</f>
        <v>-7904000</v>
      </c>
      <c r="AH34" s="1268"/>
      <c r="AI34" s="1268"/>
      <c r="AJ34" s="1269"/>
      <c r="AK34" s="1288">
        <f>AK29</f>
        <v>1745.2045999999998</v>
      </c>
      <c r="AL34" s="1268"/>
      <c r="AM34" s="1268">
        <f>AM29</f>
        <v>505942268</v>
      </c>
      <c r="AN34" s="1271"/>
      <c r="AO34" s="1271"/>
      <c r="AP34" s="1275"/>
      <c r="AQ34" s="1276">
        <f>AQ29</f>
        <v>-24</v>
      </c>
      <c r="AR34" s="1277"/>
      <c r="AS34" s="1278"/>
      <c r="AT34" s="1279">
        <f>AT29</f>
        <v>-2583000</v>
      </c>
      <c r="AU34" s="1277"/>
      <c r="AV34" s="1277"/>
      <c r="AW34" s="1277"/>
      <c r="AX34" s="1277"/>
      <c r="AY34" s="1280"/>
    </row>
    <row r="35" spans="1:51" ht="30.75" customHeight="1">
      <c r="A35" s="1147" t="s">
        <v>264</v>
      </c>
      <c r="B35" s="1148"/>
      <c r="C35" s="1148"/>
      <c r="D35" s="1148"/>
      <c r="E35" s="1148"/>
      <c r="F35" s="1148"/>
      <c r="G35" s="1148"/>
      <c r="H35" s="1148"/>
      <c r="I35" s="1148"/>
      <c r="J35" s="1148"/>
      <c r="K35" s="1148"/>
      <c r="L35" s="1149"/>
      <c r="M35" s="1167">
        <v>1.3473</v>
      </c>
      <c r="N35" s="1168"/>
      <c r="O35" s="1237">
        <v>2660918</v>
      </c>
      <c r="P35" s="1289"/>
      <c r="Q35" s="1289"/>
      <c r="R35" s="1290"/>
      <c r="S35" s="1183"/>
      <c r="T35" s="1184"/>
      <c r="U35" s="1168"/>
      <c r="V35" s="1168"/>
      <c r="W35" s="1168"/>
      <c r="X35" s="1168"/>
      <c r="Y35" s="1168"/>
      <c r="Z35" s="1168"/>
      <c r="AA35" s="1168"/>
      <c r="AB35" s="1168"/>
      <c r="AC35" s="1168"/>
      <c r="AD35" s="1168"/>
      <c r="AE35" s="1184"/>
      <c r="AF35" s="1184"/>
      <c r="AG35" s="1254"/>
      <c r="AH35" s="1254"/>
      <c r="AI35" s="1254"/>
      <c r="AJ35" s="1291"/>
      <c r="AK35" s="1167">
        <v>1.3473</v>
      </c>
      <c r="AL35" s="1168"/>
      <c r="AM35" s="1176">
        <v>2660918</v>
      </c>
      <c r="AN35" s="1176"/>
      <c r="AO35" s="1176"/>
      <c r="AP35" s="1237"/>
      <c r="AQ35" s="1167"/>
      <c r="AR35" s="1168"/>
      <c r="AS35" s="1168"/>
      <c r="AT35" s="1176"/>
      <c r="AU35" s="1168"/>
      <c r="AV35" s="1168"/>
      <c r="AW35" s="1168"/>
      <c r="AX35" s="1168"/>
      <c r="AY35" s="1177"/>
    </row>
    <row r="36" spans="1:51" ht="33" customHeight="1">
      <c r="A36" s="1147" t="s">
        <v>265</v>
      </c>
      <c r="B36" s="1148"/>
      <c r="C36" s="1148"/>
      <c r="D36" s="1148"/>
      <c r="E36" s="1148"/>
      <c r="F36" s="1148"/>
      <c r="G36" s="1148"/>
      <c r="H36" s="1148"/>
      <c r="I36" s="1148"/>
      <c r="J36" s="1148"/>
      <c r="K36" s="1148"/>
      <c r="L36" s="1149"/>
      <c r="M36" s="1167">
        <v>1.3473</v>
      </c>
      <c r="N36" s="1168"/>
      <c r="O36" s="1237">
        <v>2660918</v>
      </c>
      <c r="P36" s="1289"/>
      <c r="Q36" s="1289"/>
      <c r="R36" s="1290"/>
      <c r="S36" s="1183"/>
      <c r="T36" s="1184"/>
      <c r="U36" s="1168"/>
      <c r="V36" s="1168"/>
      <c r="W36" s="1168"/>
      <c r="X36" s="1168"/>
      <c r="Y36" s="1168"/>
      <c r="Z36" s="1168"/>
      <c r="AA36" s="1168"/>
      <c r="AB36" s="1168"/>
      <c r="AC36" s="1168"/>
      <c r="AD36" s="1168"/>
      <c r="AE36" s="1184"/>
      <c r="AF36" s="1184"/>
      <c r="AG36" s="1254"/>
      <c r="AH36" s="1254"/>
      <c r="AI36" s="1254"/>
      <c r="AJ36" s="1291"/>
      <c r="AK36" s="1167">
        <v>1.3473</v>
      </c>
      <c r="AL36" s="1168"/>
      <c r="AM36" s="1176">
        <v>2660918</v>
      </c>
      <c r="AN36" s="1176"/>
      <c r="AO36" s="1176"/>
      <c r="AP36" s="1237"/>
      <c r="AQ36" s="1167"/>
      <c r="AR36" s="1168"/>
      <c r="AS36" s="1168"/>
      <c r="AT36" s="1176"/>
      <c r="AU36" s="1168"/>
      <c r="AV36" s="1168"/>
      <c r="AW36" s="1168"/>
      <c r="AX36" s="1168"/>
      <c r="AY36" s="1177"/>
    </row>
    <row r="37" spans="1:51" ht="21.75" customHeight="1">
      <c r="A37" s="1163" t="s">
        <v>266</v>
      </c>
      <c r="B37" s="1164"/>
      <c r="C37" s="1164"/>
      <c r="D37" s="1164"/>
      <c r="E37" s="1164"/>
      <c r="F37" s="1165"/>
      <c r="G37" s="1165"/>
      <c r="H37" s="1165"/>
      <c r="I37" s="1165"/>
      <c r="J37" s="1165"/>
      <c r="K37" s="1165"/>
      <c r="L37" s="1166"/>
      <c r="M37" s="1167">
        <v>20</v>
      </c>
      <c r="N37" s="1168"/>
      <c r="O37" s="1237">
        <v>1217920</v>
      </c>
      <c r="P37" s="1289"/>
      <c r="Q37" s="1289"/>
      <c r="R37" s="1290"/>
      <c r="S37" s="1183"/>
      <c r="T37" s="1184"/>
      <c r="U37" s="1168"/>
      <c r="V37" s="1168"/>
      <c r="W37" s="1168"/>
      <c r="X37" s="1168"/>
      <c r="Y37" s="1168"/>
      <c r="Z37" s="1168"/>
      <c r="AA37" s="1168"/>
      <c r="AB37" s="1168"/>
      <c r="AC37" s="1168"/>
      <c r="AD37" s="1168"/>
      <c r="AE37" s="1184"/>
      <c r="AF37" s="1184"/>
      <c r="AG37" s="1254"/>
      <c r="AH37" s="1254"/>
      <c r="AI37" s="1254"/>
      <c r="AJ37" s="1291"/>
      <c r="AK37" s="1167">
        <v>18</v>
      </c>
      <c r="AL37" s="1168"/>
      <c r="AM37" s="1176">
        <v>1096128</v>
      </c>
      <c r="AN37" s="1176"/>
      <c r="AO37" s="1176"/>
      <c r="AP37" s="1237"/>
      <c r="AQ37" s="1167">
        <v>-2</v>
      </c>
      <c r="AR37" s="1168"/>
      <c r="AS37" s="1168"/>
      <c r="AT37" s="1252">
        <v>-121792</v>
      </c>
      <c r="AU37" s="1251"/>
      <c r="AV37" s="1251"/>
      <c r="AW37" s="1251"/>
      <c r="AX37" s="1251"/>
      <c r="AY37" s="1259"/>
    </row>
    <row r="38" spans="1:51" ht="21.75" customHeight="1">
      <c r="A38" s="1163" t="s">
        <v>267</v>
      </c>
      <c r="B38" s="1164"/>
      <c r="C38" s="1164"/>
      <c r="D38" s="1164"/>
      <c r="E38" s="1164"/>
      <c r="F38" s="1165"/>
      <c r="G38" s="1165"/>
      <c r="H38" s="1165"/>
      <c r="I38" s="1165"/>
      <c r="J38" s="1165"/>
      <c r="K38" s="1165"/>
      <c r="L38" s="1166"/>
      <c r="M38" s="1167">
        <v>20</v>
      </c>
      <c r="N38" s="1168"/>
      <c r="O38" s="1237">
        <v>1107200</v>
      </c>
      <c r="P38" s="1289"/>
      <c r="Q38" s="1289"/>
      <c r="R38" s="1290"/>
      <c r="S38" s="1183"/>
      <c r="T38" s="1184"/>
      <c r="U38" s="1168"/>
      <c r="V38" s="1168"/>
      <c r="W38" s="1168"/>
      <c r="X38" s="1168"/>
      <c r="Y38" s="1168"/>
      <c r="Z38" s="1168"/>
      <c r="AA38" s="1168"/>
      <c r="AB38" s="1168"/>
      <c r="AC38" s="1168"/>
      <c r="AD38" s="1168"/>
      <c r="AE38" s="1184"/>
      <c r="AF38" s="1184"/>
      <c r="AG38" s="1254"/>
      <c r="AH38" s="1254"/>
      <c r="AI38" s="1254"/>
      <c r="AJ38" s="1291"/>
      <c r="AK38" s="1167">
        <v>15</v>
      </c>
      <c r="AL38" s="1168"/>
      <c r="AM38" s="1176">
        <v>830400</v>
      </c>
      <c r="AN38" s="1176"/>
      <c r="AO38" s="1176"/>
      <c r="AP38" s="1237"/>
      <c r="AQ38" s="1167">
        <v>-5</v>
      </c>
      <c r="AR38" s="1168"/>
      <c r="AS38" s="1168"/>
      <c r="AT38" s="1252">
        <v>-276800</v>
      </c>
      <c r="AU38" s="1251"/>
      <c r="AV38" s="1251"/>
      <c r="AW38" s="1251"/>
      <c r="AX38" s="1251"/>
      <c r="AY38" s="1259"/>
    </row>
    <row r="39" spans="1:51" ht="21.75" customHeight="1">
      <c r="A39" s="1163" t="s">
        <v>268</v>
      </c>
      <c r="B39" s="1164"/>
      <c r="C39" s="1164"/>
      <c r="D39" s="1164"/>
      <c r="E39" s="1164"/>
      <c r="F39" s="1165"/>
      <c r="G39" s="1165"/>
      <c r="H39" s="1165"/>
      <c r="I39" s="1165"/>
      <c r="J39" s="1165"/>
      <c r="K39" s="1165"/>
      <c r="L39" s="1166"/>
      <c r="M39" s="1167">
        <v>39</v>
      </c>
      <c r="N39" s="1168"/>
      <c r="O39" s="1237">
        <v>7351500</v>
      </c>
      <c r="P39" s="1289"/>
      <c r="Q39" s="1289"/>
      <c r="R39" s="1290"/>
      <c r="S39" s="1183"/>
      <c r="T39" s="1184"/>
      <c r="U39" s="1168"/>
      <c r="V39" s="1168"/>
      <c r="W39" s="1168"/>
      <c r="X39" s="1168"/>
      <c r="Y39" s="1168"/>
      <c r="Z39" s="1168"/>
      <c r="AA39" s="1168"/>
      <c r="AB39" s="1168"/>
      <c r="AC39" s="1168"/>
      <c r="AD39" s="1168"/>
      <c r="AE39" s="1184"/>
      <c r="AF39" s="1184"/>
      <c r="AG39" s="1254"/>
      <c r="AH39" s="1254"/>
      <c r="AI39" s="1254"/>
      <c r="AJ39" s="1291"/>
      <c r="AK39" s="1167">
        <v>33</v>
      </c>
      <c r="AL39" s="1168"/>
      <c r="AM39" s="1176">
        <v>6220500</v>
      </c>
      <c r="AN39" s="1176"/>
      <c r="AO39" s="1176"/>
      <c r="AP39" s="1237"/>
      <c r="AQ39" s="1167">
        <v>-6</v>
      </c>
      <c r="AR39" s="1168"/>
      <c r="AS39" s="1168"/>
      <c r="AT39" s="1252">
        <v>-1131000</v>
      </c>
      <c r="AU39" s="1251"/>
      <c r="AV39" s="1251"/>
      <c r="AW39" s="1251"/>
      <c r="AX39" s="1251"/>
      <c r="AY39" s="1259"/>
    </row>
    <row r="40" spans="1:51" ht="21.75" customHeight="1">
      <c r="A40" s="1163" t="s">
        <v>269</v>
      </c>
      <c r="B40" s="1164"/>
      <c r="C40" s="1164"/>
      <c r="D40" s="1164"/>
      <c r="E40" s="1164"/>
      <c r="F40" s="1165"/>
      <c r="G40" s="1165"/>
      <c r="H40" s="1165"/>
      <c r="I40" s="1165"/>
      <c r="J40" s="1165"/>
      <c r="K40" s="1165"/>
      <c r="L40" s="1166"/>
      <c r="M40" s="1140">
        <v>39</v>
      </c>
      <c r="N40" s="1142"/>
      <c r="O40" s="1134">
        <v>5655000</v>
      </c>
      <c r="P40" s="1135"/>
      <c r="Q40" s="1135"/>
      <c r="R40" s="1136"/>
      <c r="S40" s="1137"/>
      <c r="T40" s="1139"/>
      <c r="U40" s="1143"/>
      <c r="V40" s="1138"/>
      <c r="W40" s="1138"/>
      <c r="X40" s="1139"/>
      <c r="Y40" s="1143"/>
      <c r="Z40" s="1139"/>
      <c r="AA40" s="1143"/>
      <c r="AB40" s="1138"/>
      <c r="AC40" s="1138"/>
      <c r="AD40" s="1139"/>
      <c r="AE40" s="1156">
        <v>-10</v>
      </c>
      <c r="AF40" s="1142"/>
      <c r="AG40" s="1134">
        <v>-1450000</v>
      </c>
      <c r="AH40" s="1135"/>
      <c r="AI40" s="1135"/>
      <c r="AJ40" s="1136"/>
      <c r="AK40" s="1140">
        <v>24</v>
      </c>
      <c r="AL40" s="1142"/>
      <c r="AM40" s="1134">
        <v>3480000</v>
      </c>
      <c r="AN40" s="1135"/>
      <c r="AO40" s="1135"/>
      <c r="AP40" s="1136"/>
      <c r="AQ40" s="1167">
        <v>-5</v>
      </c>
      <c r="AR40" s="1168"/>
      <c r="AS40" s="1168"/>
      <c r="AT40" s="1252">
        <v>-725000</v>
      </c>
      <c r="AU40" s="1251"/>
      <c r="AV40" s="1251"/>
      <c r="AW40" s="1251"/>
      <c r="AX40" s="1251"/>
      <c r="AY40" s="1259"/>
    </row>
    <row r="41" spans="1:51" ht="21.75" customHeight="1">
      <c r="A41" s="1163" t="s">
        <v>270</v>
      </c>
      <c r="B41" s="1164"/>
      <c r="C41" s="1164"/>
      <c r="D41" s="1164"/>
      <c r="E41" s="1164"/>
      <c r="F41" s="1165"/>
      <c r="G41" s="1165"/>
      <c r="H41" s="1165"/>
      <c r="I41" s="1165"/>
      <c r="J41" s="1165"/>
      <c r="K41" s="1165"/>
      <c r="L41" s="1166"/>
      <c r="M41" s="1167">
        <v>11</v>
      </c>
      <c r="N41" s="1168"/>
      <c r="O41" s="1176">
        <v>1798500</v>
      </c>
      <c r="P41" s="1176"/>
      <c r="Q41" s="1176"/>
      <c r="R41" s="1238"/>
      <c r="S41" s="1183"/>
      <c r="T41" s="1184"/>
      <c r="U41" s="1168"/>
      <c r="V41" s="1168"/>
      <c r="W41" s="1168"/>
      <c r="X41" s="1168"/>
      <c r="Y41" s="1168"/>
      <c r="Z41" s="1168"/>
      <c r="AA41" s="1176"/>
      <c r="AB41" s="1176"/>
      <c r="AC41" s="1176"/>
      <c r="AD41" s="1176"/>
      <c r="AE41" s="1184"/>
      <c r="AF41" s="1184"/>
      <c r="AG41" s="1254"/>
      <c r="AH41" s="1254"/>
      <c r="AI41" s="1254"/>
      <c r="AJ41" s="1291"/>
      <c r="AK41" s="1167">
        <v>9</v>
      </c>
      <c r="AL41" s="1168"/>
      <c r="AM41" s="1176">
        <v>1471500</v>
      </c>
      <c r="AN41" s="1176"/>
      <c r="AO41" s="1176"/>
      <c r="AP41" s="1237"/>
      <c r="AQ41" s="1167">
        <v>-2</v>
      </c>
      <c r="AR41" s="1168"/>
      <c r="AS41" s="1168"/>
      <c r="AT41" s="1252">
        <v>-327000</v>
      </c>
      <c r="AU41" s="1251"/>
      <c r="AV41" s="1251"/>
      <c r="AW41" s="1251"/>
      <c r="AX41" s="1251"/>
      <c r="AY41" s="1259"/>
    </row>
    <row r="42" spans="1:51" ht="21.75" customHeight="1">
      <c r="A42" s="1163" t="s">
        <v>271</v>
      </c>
      <c r="B42" s="1164"/>
      <c r="C42" s="1164"/>
      <c r="D42" s="1164"/>
      <c r="E42" s="1164"/>
      <c r="F42" s="1165"/>
      <c r="G42" s="1165"/>
      <c r="H42" s="1165"/>
      <c r="I42" s="1165"/>
      <c r="J42" s="1165"/>
      <c r="K42" s="1165"/>
      <c r="L42" s="1166"/>
      <c r="M42" s="1167">
        <v>12</v>
      </c>
      <c r="N42" s="1168"/>
      <c r="O42" s="1176">
        <v>1308000</v>
      </c>
      <c r="P42" s="1176"/>
      <c r="Q42" s="1176"/>
      <c r="R42" s="1238"/>
      <c r="S42" s="1183"/>
      <c r="T42" s="1184"/>
      <c r="U42" s="1168"/>
      <c r="V42" s="1168"/>
      <c r="W42" s="1168"/>
      <c r="X42" s="1168"/>
      <c r="Y42" s="1168"/>
      <c r="Z42" s="1168"/>
      <c r="AA42" s="1168"/>
      <c r="AB42" s="1168"/>
      <c r="AC42" s="1168"/>
      <c r="AD42" s="1168"/>
      <c r="AE42" s="1184">
        <v>-2</v>
      </c>
      <c r="AF42" s="1184"/>
      <c r="AG42" s="1254">
        <v>-218000</v>
      </c>
      <c r="AH42" s="1254"/>
      <c r="AI42" s="1254"/>
      <c r="AJ42" s="1291"/>
      <c r="AK42" s="1167">
        <v>10</v>
      </c>
      <c r="AL42" s="1168"/>
      <c r="AM42" s="1176">
        <v>1090000</v>
      </c>
      <c r="AN42" s="1176"/>
      <c r="AO42" s="1176"/>
      <c r="AP42" s="1237"/>
      <c r="AQ42" s="1167">
        <v>0</v>
      </c>
      <c r="AR42" s="1168"/>
      <c r="AS42" s="1168"/>
      <c r="AT42" s="1252">
        <v>0</v>
      </c>
      <c r="AU42" s="1251"/>
      <c r="AV42" s="1251"/>
      <c r="AW42" s="1251"/>
      <c r="AX42" s="1251"/>
      <c r="AY42" s="1259"/>
    </row>
    <row r="43" spans="1:51" ht="21.75" customHeight="1">
      <c r="A43" s="1163" t="s">
        <v>272</v>
      </c>
      <c r="B43" s="1164"/>
      <c r="C43" s="1164"/>
      <c r="D43" s="1164"/>
      <c r="E43" s="1164"/>
      <c r="F43" s="1165"/>
      <c r="G43" s="1165"/>
      <c r="H43" s="1165"/>
      <c r="I43" s="1165"/>
      <c r="J43" s="1165"/>
      <c r="K43" s="1165"/>
      <c r="L43" s="1166"/>
      <c r="M43" s="1167">
        <v>30</v>
      </c>
      <c r="N43" s="1168"/>
      <c r="O43" s="1176">
        <v>14823000</v>
      </c>
      <c r="P43" s="1176"/>
      <c r="Q43" s="1176"/>
      <c r="R43" s="1238"/>
      <c r="S43" s="1183"/>
      <c r="T43" s="1184"/>
      <c r="U43" s="1168"/>
      <c r="V43" s="1168"/>
      <c r="W43" s="1168"/>
      <c r="X43" s="1168"/>
      <c r="Y43" s="1168"/>
      <c r="Z43" s="1168"/>
      <c r="AA43" s="1168"/>
      <c r="AB43" s="1168"/>
      <c r="AC43" s="1168"/>
      <c r="AD43" s="1168"/>
      <c r="AE43" s="1184"/>
      <c r="AF43" s="1184"/>
      <c r="AG43" s="1254"/>
      <c r="AH43" s="1254"/>
      <c r="AI43" s="1254"/>
      <c r="AJ43" s="1291"/>
      <c r="AK43" s="1167">
        <v>29</v>
      </c>
      <c r="AL43" s="1168"/>
      <c r="AM43" s="1176">
        <v>14328900</v>
      </c>
      <c r="AN43" s="1176"/>
      <c r="AO43" s="1176"/>
      <c r="AP43" s="1237"/>
      <c r="AQ43" s="1167">
        <v>-1</v>
      </c>
      <c r="AR43" s="1168"/>
      <c r="AS43" s="1168"/>
      <c r="AT43" s="1252">
        <v>-494100</v>
      </c>
      <c r="AU43" s="1251"/>
      <c r="AV43" s="1251"/>
      <c r="AW43" s="1251"/>
      <c r="AX43" s="1251"/>
      <c r="AY43" s="1259"/>
    </row>
    <row r="44" spans="1:51" ht="21.75" customHeight="1">
      <c r="A44" s="1163" t="s">
        <v>273</v>
      </c>
      <c r="B44" s="1164"/>
      <c r="C44" s="1164"/>
      <c r="D44" s="1164"/>
      <c r="E44" s="1164"/>
      <c r="F44" s="1165"/>
      <c r="G44" s="1165"/>
      <c r="H44" s="1165"/>
      <c r="I44" s="1165"/>
      <c r="J44" s="1165"/>
      <c r="K44" s="1165"/>
      <c r="L44" s="1166"/>
      <c r="M44" s="1167">
        <v>30</v>
      </c>
      <c r="N44" s="1168"/>
      <c r="O44" s="1176">
        <v>14823000</v>
      </c>
      <c r="P44" s="1176"/>
      <c r="Q44" s="1176"/>
      <c r="R44" s="1238"/>
      <c r="S44" s="1183"/>
      <c r="T44" s="1184"/>
      <c r="U44" s="1168"/>
      <c r="V44" s="1168"/>
      <c r="W44" s="1168"/>
      <c r="X44" s="1168"/>
      <c r="Y44" s="1168"/>
      <c r="Z44" s="1168"/>
      <c r="AA44" s="1176"/>
      <c r="AB44" s="1176"/>
      <c r="AC44" s="1176"/>
      <c r="AD44" s="1176"/>
      <c r="AE44" s="1184">
        <v>-5</v>
      </c>
      <c r="AF44" s="1184"/>
      <c r="AG44" s="1254">
        <v>-2470500</v>
      </c>
      <c r="AH44" s="1254"/>
      <c r="AI44" s="1254"/>
      <c r="AJ44" s="1291"/>
      <c r="AK44" s="1167">
        <v>21</v>
      </c>
      <c r="AL44" s="1168"/>
      <c r="AM44" s="1176">
        <v>10376100</v>
      </c>
      <c r="AN44" s="1176"/>
      <c r="AO44" s="1176"/>
      <c r="AP44" s="1237"/>
      <c r="AQ44" s="1167">
        <v>-4</v>
      </c>
      <c r="AR44" s="1168"/>
      <c r="AS44" s="1168"/>
      <c r="AT44" s="1252">
        <v>-1976400</v>
      </c>
      <c r="AU44" s="1251"/>
      <c r="AV44" s="1251"/>
      <c r="AW44" s="1251"/>
      <c r="AX44" s="1251"/>
      <c r="AY44" s="1259"/>
    </row>
    <row r="45" spans="1:51" ht="21.75" customHeight="1">
      <c r="A45" s="1163" t="s">
        <v>274</v>
      </c>
      <c r="B45" s="1164"/>
      <c r="C45" s="1164"/>
      <c r="D45" s="1164"/>
      <c r="E45" s="1164"/>
      <c r="F45" s="1165"/>
      <c r="G45" s="1165"/>
      <c r="H45" s="1165"/>
      <c r="I45" s="1165"/>
      <c r="J45" s="1165"/>
      <c r="K45" s="1165"/>
      <c r="L45" s="1166"/>
      <c r="M45" s="1167">
        <v>7</v>
      </c>
      <c r="N45" s="1168"/>
      <c r="O45" s="1176">
        <v>5339460</v>
      </c>
      <c r="P45" s="1176"/>
      <c r="Q45" s="1176"/>
      <c r="R45" s="1238"/>
      <c r="S45" s="1183"/>
      <c r="T45" s="1184"/>
      <c r="U45" s="1168"/>
      <c r="V45" s="1168"/>
      <c r="W45" s="1168"/>
      <c r="X45" s="1168"/>
      <c r="Y45" s="1168"/>
      <c r="Z45" s="1168"/>
      <c r="AA45" s="1168"/>
      <c r="AB45" s="1168"/>
      <c r="AC45" s="1168"/>
      <c r="AD45" s="1168"/>
      <c r="AE45" s="1184"/>
      <c r="AF45" s="1184"/>
      <c r="AG45" s="1254"/>
      <c r="AH45" s="1254"/>
      <c r="AI45" s="1254"/>
      <c r="AJ45" s="1291"/>
      <c r="AK45" s="1167">
        <v>7</v>
      </c>
      <c r="AL45" s="1168"/>
      <c r="AM45" s="1176">
        <v>5339460</v>
      </c>
      <c r="AN45" s="1176"/>
      <c r="AO45" s="1176"/>
      <c r="AP45" s="1237"/>
      <c r="AQ45" s="1167">
        <v>0</v>
      </c>
      <c r="AR45" s="1168"/>
      <c r="AS45" s="1168"/>
      <c r="AT45" s="1252">
        <v>0</v>
      </c>
      <c r="AU45" s="1251"/>
      <c r="AV45" s="1251"/>
      <c r="AW45" s="1251"/>
      <c r="AX45" s="1251"/>
      <c r="AY45" s="1259"/>
    </row>
    <row r="46" spans="1:51" ht="21.75" customHeight="1">
      <c r="A46" s="1163" t="s">
        <v>275</v>
      </c>
      <c r="B46" s="1164"/>
      <c r="C46" s="1164"/>
      <c r="D46" s="1164"/>
      <c r="E46" s="1164"/>
      <c r="F46" s="1165"/>
      <c r="G46" s="1165"/>
      <c r="H46" s="1165"/>
      <c r="I46" s="1165"/>
      <c r="J46" s="1165"/>
      <c r="K46" s="1165"/>
      <c r="L46" s="1166"/>
      <c r="M46" s="1167">
        <v>7</v>
      </c>
      <c r="N46" s="1168"/>
      <c r="O46" s="1176">
        <v>4449550</v>
      </c>
      <c r="P46" s="1176"/>
      <c r="Q46" s="1176"/>
      <c r="R46" s="1238"/>
      <c r="S46" s="1183"/>
      <c r="T46" s="1184"/>
      <c r="U46" s="1168"/>
      <c r="V46" s="1168"/>
      <c r="W46" s="1168"/>
      <c r="X46" s="1168"/>
      <c r="Y46" s="1168"/>
      <c r="Z46" s="1168"/>
      <c r="AA46" s="1176"/>
      <c r="AB46" s="1176"/>
      <c r="AC46" s="1176"/>
      <c r="AD46" s="1176"/>
      <c r="AE46" s="1184"/>
      <c r="AF46" s="1184"/>
      <c r="AG46" s="1254"/>
      <c r="AH46" s="1254"/>
      <c r="AI46" s="1254"/>
      <c r="AJ46" s="1291"/>
      <c r="AK46" s="1167">
        <v>8</v>
      </c>
      <c r="AL46" s="1168"/>
      <c r="AM46" s="1176">
        <v>5085200</v>
      </c>
      <c r="AN46" s="1176"/>
      <c r="AO46" s="1176"/>
      <c r="AP46" s="1237"/>
      <c r="AQ46" s="1167">
        <v>1</v>
      </c>
      <c r="AR46" s="1168"/>
      <c r="AS46" s="1168"/>
      <c r="AT46" s="1252">
        <v>635650</v>
      </c>
      <c r="AU46" s="1251"/>
      <c r="AV46" s="1251"/>
      <c r="AW46" s="1251"/>
      <c r="AX46" s="1251"/>
      <c r="AY46" s="1259"/>
    </row>
    <row r="47" spans="1:51" ht="42" customHeight="1">
      <c r="A47" s="1153" t="s">
        <v>276</v>
      </c>
      <c r="B47" s="1154"/>
      <c r="C47" s="1154"/>
      <c r="D47" s="1154"/>
      <c r="E47" s="1154"/>
      <c r="F47" s="1154"/>
      <c r="G47" s="1154"/>
      <c r="H47" s="1154"/>
      <c r="I47" s="1154"/>
      <c r="J47" s="1154"/>
      <c r="K47" s="1154"/>
      <c r="L47" s="1155"/>
      <c r="M47" s="1137"/>
      <c r="N47" s="1139"/>
      <c r="O47" s="1134">
        <v>89126569</v>
      </c>
      <c r="P47" s="1135"/>
      <c r="Q47" s="1135"/>
      <c r="R47" s="1136"/>
      <c r="S47" s="1011"/>
      <c r="T47" s="1012"/>
      <c r="U47" s="1012"/>
      <c r="V47" s="1012"/>
      <c r="W47" s="1012"/>
      <c r="X47" s="1012"/>
      <c r="Y47" s="1012"/>
      <c r="Z47" s="1012"/>
      <c r="AA47" s="1018"/>
      <c r="AB47" s="1018"/>
      <c r="AC47" s="1018"/>
      <c r="AD47" s="1018"/>
      <c r="AE47" s="1156"/>
      <c r="AF47" s="1142"/>
      <c r="AG47" s="1134"/>
      <c r="AH47" s="1135"/>
      <c r="AI47" s="1135"/>
      <c r="AJ47" s="1136"/>
      <c r="AK47" s="1140"/>
      <c r="AL47" s="1142"/>
      <c r="AM47" s="1134">
        <v>88605360</v>
      </c>
      <c r="AN47" s="1135"/>
      <c r="AO47" s="1135"/>
      <c r="AP47" s="1136"/>
      <c r="AQ47" s="1137"/>
      <c r="AR47" s="1138"/>
      <c r="AS47" s="1139"/>
      <c r="AT47" s="1134">
        <v>-521209</v>
      </c>
      <c r="AU47" s="1135"/>
      <c r="AV47" s="1135"/>
      <c r="AW47" s="1135"/>
      <c r="AX47" s="1135"/>
      <c r="AY47" s="1136"/>
    </row>
    <row r="48" spans="1:51" ht="43.5" customHeight="1">
      <c r="A48" s="1160" t="s">
        <v>277</v>
      </c>
      <c r="B48" s="1161"/>
      <c r="C48" s="1161"/>
      <c r="D48" s="1161"/>
      <c r="E48" s="1161"/>
      <c r="F48" s="1161"/>
      <c r="G48" s="1161"/>
      <c r="H48" s="1161"/>
      <c r="I48" s="1161"/>
      <c r="J48" s="1161"/>
      <c r="K48" s="1161"/>
      <c r="L48" s="1162"/>
      <c r="M48" s="1137"/>
      <c r="N48" s="1139"/>
      <c r="O48" s="1134">
        <v>25724000</v>
      </c>
      <c r="P48" s="1135"/>
      <c r="Q48" s="1135"/>
      <c r="R48" s="1136"/>
      <c r="S48" s="1011"/>
      <c r="T48" s="1012"/>
      <c r="U48" s="1009"/>
      <c r="V48" s="1009"/>
      <c r="W48" s="1009"/>
      <c r="X48" s="1009"/>
      <c r="Y48" s="1009"/>
      <c r="Z48" s="1009"/>
      <c r="AA48" s="1010"/>
      <c r="AB48" s="1010"/>
      <c r="AC48" s="1010"/>
      <c r="AD48" s="1010"/>
      <c r="AE48" s="1143"/>
      <c r="AF48" s="1139"/>
      <c r="AG48" s="1144"/>
      <c r="AH48" s="1145"/>
      <c r="AI48" s="1145"/>
      <c r="AJ48" s="1146"/>
      <c r="AK48" s="1137"/>
      <c r="AL48" s="1139"/>
      <c r="AM48" s="1134">
        <v>25724000</v>
      </c>
      <c r="AN48" s="1135"/>
      <c r="AO48" s="1135"/>
      <c r="AP48" s="1136"/>
      <c r="AQ48" s="1140">
        <v>0</v>
      </c>
      <c r="AR48" s="1141"/>
      <c r="AS48" s="1142"/>
      <c r="AT48" s="1134">
        <v>0</v>
      </c>
      <c r="AU48" s="1135"/>
      <c r="AV48" s="1135"/>
      <c r="AW48" s="1135"/>
      <c r="AX48" s="1135"/>
      <c r="AY48" s="1136"/>
    </row>
    <row r="49" spans="1:51" ht="21.75" customHeight="1">
      <c r="A49" s="1163" t="s">
        <v>278</v>
      </c>
      <c r="B49" s="1164"/>
      <c r="C49" s="1164"/>
      <c r="D49" s="1164"/>
      <c r="E49" s="1164"/>
      <c r="F49" s="1165"/>
      <c r="G49" s="1165"/>
      <c r="H49" s="1165"/>
      <c r="I49" s="1165"/>
      <c r="J49" s="1165"/>
      <c r="K49" s="1165"/>
      <c r="L49" s="1166"/>
      <c r="M49" s="1167">
        <v>3520</v>
      </c>
      <c r="N49" s="1168"/>
      <c r="O49" s="1176">
        <v>2112000</v>
      </c>
      <c r="P49" s="1176"/>
      <c r="Q49" s="1176"/>
      <c r="R49" s="1238"/>
      <c r="S49" s="1183"/>
      <c r="T49" s="1184"/>
      <c r="U49" s="1168"/>
      <c r="V49" s="1168"/>
      <c r="W49" s="1168"/>
      <c r="X49" s="1168"/>
      <c r="Y49" s="1168"/>
      <c r="Z49" s="1168"/>
      <c r="AA49" s="1176"/>
      <c r="AB49" s="1176"/>
      <c r="AC49" s="1176"/>
      <c r="AD49" s="1176"/>
      <c r="AE49" s="1168"/>
      <c r="AF49" s="1168"/>
      <c r="AG49" s="1176"/>
      <c r="AH49" s="1176"/>
      <c r="AI49" s="1176"/>
      <c r="AJ49" s="1238"/>
      <c r="AK49" s="1167">
        <v>3520</v>
      </c>
      <c r="AL49" s="1168"/>
      <c r="AM49" s="1254">
        <v>2112000</v>
      </c>
      <c r="AN49" s="1254"/>
      <c r="AO49" s="1254"/>
      <c r="AP49" s="1134"/>
      <c r="AQ49" s="1167">
        <v>0</v>
      </c>
      <c r="AR49" s="1168"/>
      <c r="AS49" s="1168"/>
      <c r="AT49" s="1176">
        <v>0</v>
      </c>
      <c r="AU49" s="1168"/>
      <c r="AV49" s="1168"/>
      <c r="AW49" s="1168"/>
      <c r="AX49" s="1168"/>
      <c r="AY49" s="1177"/>
    </row>
    <row r="50" spans="1:51" ht="33.75" customHeight="1" thickBot="1">
      <c r="A50" s="1292" t="s">
        <v>279</v>
      </c>
      <c r="B50" s="1293"/>
      <c r="C50" s="1293"/>
      <c r="D50" s="1293"/>
      <c r="E50" s="1293"/>
      <c r="F50" s="1294"/>
      <c r="G50" s="1294"/>
      <c r="H50" s="1294"/>
      <c r="I50" s="1294"/>
      <c r="J50" s="1294"/>
      <c r="K50" s="1294"/>
      <c r="L50" s="1295"/>
      <c r="M50" s="1167"/>
      <c r="N50" s="1168"/>
      <c r="O50" s="1176">
        <v>4042200</v>
      </c>
      <c r="P50" s="1176"/>
      <c r="Q50" s="1176"/>
      <c r="R50" s="1238"/>
      <c r="S50" s="1183"/>
      <c r="T50" s="1184"/>
      <c r="U50" s="1168"/>
      <c r="V50" s="1168"/>
      <c r="W50" s="1168"/>
      <c r="X50" s="1168"/>
      <c r="Y50" s="1168"/>
      <c r="Z50" s="1168"/>
      <c r="AA50" s="1168"/>
      <c r="AB50" s="1168"/>
      <c r="AC50" s="1168"/>
      <c r="AD50" s="1168"/>
      <c r="AE50" s="1168"/>
      <c r="AF50" s="1168"/>
      <c r="AG50" s="1176"/>
      <c r="AH50" s="1176"/>
      <c r="AI50" s="1176"/>
      <c r="AJ50" s="1238"/>
      <c r="AK50" s="1167"/>
      <c r="AL50" s="1168"/>
      <c r="AM50" s="1254">
        <v>4042200</v>
      </c>
      <c r="AN50" s="1254"/>
      <c r="AO50" s="1254"/>
      <c r="AP50" s="1134"/>
      <c r="AQ50" s="1167">
        <v>0</v>
      </c>
      <c r="AR50" s="1168"/>
      <c r="AS50" s="1168"/>
      <c r="AT50" s="1176">
        <v>0</v>
      </c>
      <c r="AU50" s="1168"/>
      <c r="AV50" s="1168"/>
      <c r="AW50" s="1168"/>
      <c r="AX50" s="1168"/>
      <c r="AY50" s="1177"/>
    </row>
    <row r="51" spans="1:51" ht="21.75" customHeight="1" thickBot="1">
      <c r="A51" s="1262" t="s">
        <v>177</v>
      </c>
      <c r="B51" s="1263"/>
      <c r="C51" s="1263"/>
      <c r="D51" s="1263"/>
      <c r="E51" s="1263"/>
      <c r="F51" s="1264"/>
      <c r="G51" s="1264"/>
      <c r="H51" s="1264"/>
      <c r="I51" s="1264"/>
      <c r="J51" s="1264"/>
      <c r="K51" s="1264"/>
      <c r="L51" s="1265"/>
      <c r="M51" s="1281">
        <f>SUM(M34:N50)</f>
        <v>5576.3992</v>
      </c>
      <c r="N51" s="1267"/>
      <c r="O51" s="1268">
        <f>SUM(O34:R50)</f>
        <v>700629003</v>
      </c>
      <c r="P51" s="1268"/>
      <c r="Q51" s="1268"/>
      <c r="R51" s="1269"/>
      <c r="S51" s="1270">
        <f>SUM(S34:S50)</f>
        <v>0</v>
      </c>
      <c r="T51" s="1271"/>
      <c r="U51" s="1271">
        <f>SUM(U34:U50)</f>
        <v>0</v>
      </c>
      <c r="V51" s="1271"/>
      <c r="W51" s="1271"/>
      <c r="X51" s="1271"/>
      <c r="Y51" s="1271">
        <f>SUM(Y34:Y50)</f>
        <v>0</v>
      </c>
      <c r="Z51" s="1271"/>
      <c r="AA51" s="1271">
        <f>SUM(AA34:AA50)</f>
        <v>0</v>
      </c>
      <c r="AB51" s="1271"/>
      <c r="AC51" s="1271"/>
      <c r="AD51" s="1271"/>
      <c r="AE51" s="1271">
        <f>SUM(AE34:AF50)</f>
        <v>-86.5</v>
      </c>
      <c r="AF51" s="1271"/>
      <c r="AG51" s="1268">
        <f>SUM(AG34:AJ50)</f>
        <v>-12042500</v>
      </c>
      <c r="AH51" s="1268"/>
      <c r="AI51" s="1268"/>
      <c r="AJ51" s="1269"/>
      <c r="AK51" s="1296">
        <f>SUM(AK34:AL50)</f>
        <v>5441.8992</v>
      </c>
      <c r="AL51" s="1297"/>
      <c r="AM51" s="1268">
        <f>SUM(AM34:AP50)</f>
        <v>681065852</v>
      </c>
      <c r="AN51" s="1268"/>
      <c r="AO51" s="1268"/>
      <c r="AP51" s="1269"/>
      <c r="AQ51" s="1298">
        <f>SUM(AQ34:AQ50)</f>
        <v>-48</v>
      </c>
      <c r="AR51" s="1299"/>
      <c r="AS51" s="1300"/>
      <c r="AT51" s="1279">
        <f>SUM(AT34:AT50)</f>
        <v>-7520651</v>
      </c>
      <c r="AU51" s="1277"/>
      <c r="AV51" s="1277"/>
      <c r="AW51" s="1277"/>
      <c r="AX51" s="1277"/>
      <c r="AY51" s="1280"/>
    </row>
    <row r="52" spans="1:51" ht="21.75" customHeight="1">
      <c r="A52" s="334"/>
      <c r="B52" s="334"/>
      <c r="C52" s="334"/>
      <c r="D52" s="334"/>
      <c r="E52" s="334"/>
      <c r="F52" s="1020"/>
      <c r="G52" s="1020"/>
      <c r="H52" s="1020"/>
      <c r="I52" s="1020"/>
      <c r="J52" s="1020"/>
      <c r="K52" s="1020"/>
      <c r="L52" s="1020"/>
      <c r="M52" s="335"/>
      <c r="N52" s="335"/>
      <c r="O52" s="336"/>
      <c r="P52" s="336"/>
      <c r="Q52" s="336"/>
      <c r="R52" s="336"/>
      <c r="S52" s="335"/>
      <c r="T52" s="335"/>
      <c r="U52" s="335"/>
      <c r="V52" s="335"/>
      <c r="W52" s="335"/>
      <c r="X52" s="335"/>
      <c r="Y52" s="335"/>
      <c r="Z52" s="335"/>
      <c r="AA52" s="335"/>
      <c r="AB52" s="335"/>
      <c r="AC52" s="335"/>
      <c r="AD52" s="335"/>
      <c r="AE52" s="335"/>
      <c r="AF52" s="335"/>
      <c r="AG52" s="336"/>
      <c r="AH52" s="336"/>
      <c r="AI52" s="336"/>
      <c r="AJ52" s="336"/>
      <c r="AK52" s="336"/>
      <c r="AL52" s="336"/>
      <c r="AM52" s="336"/>
      <c r="AN52" s="336"/>
      <c r="AO52" s="336"/>
      <c r="AP52" s="336"/>
      <c r="AQ52" s="335"/>
      <c r="AR52" s="335"/>
      <c r="AS52" s="335"/>
      <c r="AT52" s="336"/>
      <c r="AU52" s="335"/>
      <c r="AV52" s="335"/>
      <c r="AW52" s="335"/>
      <c r="AX52" s="335"/>
      <c r="AY52" s="335"/>
    </row>
    <row r="53" spans="1:51" ht="18" customHeight="1">
      <c r="A53" s="1007"/>
      <c r="B53" s="1007"/>
      <c r="C53" s="1007"/>
      <c r="D53" s="1007"/>
      <c r="E53" s="1007"/>
      <c r="F53" s="1007"/>
      <c r="G53" s="1007"/>
      <c r="H53" s="1007"/>
      <c r="I53" s="1007"/>
      <c r="J53" s="1007"/>
      <c r="K53" s="1007"/>
      <c r="L53" s="1007"/>
      <c r="M53" s="1007"/>
      <c r="N53" s="1007"/>
      <c r="O53" s="1007"/>
      <c r="P53" s="1007"/>
      <c r="Q53" s="1007"/>
      <c r="R53" s="1007"/>
      <c r="S53" s="1007"/>
      <c r="T53" s="1007"/>
      <c r="U53" s="1007"/>
      <c r="V53" s="1007"/>
      <c r="W53" s="1007"/>
      <c r="X53" s="1007"/>
      <c r="Y53" s="1007"/>
      <c r="Z53" s="1007"/>
      <c r="AA53" s="1007"/>
      <c r="AB53" s="1007"/>
      <c r="AC53" s="1007"/>
      <c r="AD53" s="1007"/>
      <c r="AE53" s="1007"/>
      <c r="AF53" s="1007"/>
      <c r="AG53" s="1007"/>
      <c r="AH53" s="1007"/>
      <c r="AI53" s="1007"/>
      <c r="AJ53" s="1007"/>
      <c r="AK53" s="1007"/>
      <c r="AL53" s="1007"/>
      <c r="AM53" s="1007"/>
      <c r="AN53" s="1007"/>
      <c r="AO53" s="1007"/>
      <c r="AP53" s="1007"/>
      <c r="AQ53" s="337"/>
      <c r="AR53" s="337"/>
      <c r="AS53" s="337"/>
      <c r="AT53" s="337"/>
      <c r="AU53" s="337"/>
      <c r="AV53" s="337"/>
      <c r="AW53" s="333"/>
      <c r="AX53" s="85"/>
      <c r="AY53" s="433"/>
    </row>
    <row r="54" spans="1:51" ht="27" customHeight="1">
      <c r="A54" s="1129"/>
      <c r="B54" s="1129"/>
      <c r="C54" s="1129"/>
      <c r="D54" s="1129"/>
      <c r="E54" s="1129"/>
      <c r="F54" s="1129"/>
      <c r="G54" s="1129"/>
      <c r="H54" s="1129"/>
      <c r="I54" s="1129"/>
      <c r="J54" s="1129"/>
      <c r="K54" s="1129"/>
      <c r="L54" s="1129"/>
      <c r="M54" s="1129"/>
      <c r="N54" s="1129"/>
      <c r="O54" s="1129"/>
      <c r="P54" s="1129"/>
      <c r="Q54" s="1129"/>
      <c r="R54" s="1129"/>
      <c r="S54" s="1132"/>
      <c r="T54" s="1132"/>
      <c r="U54" s="1132"/>
      <c r="V54" s="1132"/>
      <c r="W54" s="1132"/>
      <c r="X54" s="1132"/>
      <c r="Y54" s="1132"/>
      <c r="Z54" s="1132"/>
      <c r="AA54" s="1132"/>
      <c r="AB54" s="1132"/>
      <c r="AC54" s="1132"/>
      <c r="AD54" s="1132"/>
      <c r="AE54" s="1132"/>
      <c r="AF54" s="1132"/>
      <c r="AG54" s="1132"/>
      <c r="AH54" s="1132"/>
      <c r="AI54" s="1132"/>
      <c r="AJ54" s="1132"/>
      <c r="AK54" s="1131"/>
      <c r="AL54" s="1131"/>
      <c r="AM54" s="1131"/>
      <c r="AN54" s="1131"/>
      <c r="AO54" s="1131"/>
      <c r="AP54" s="1131"/>
      <c r="AQ54" s="1129"/>
      <c r="AR54" s="1129"/>
      <c r="AS54" s="1129"/>
      <c r="AT54" s="1129"/>
      <c r="AU54" s="1129"/>
      <c r="AV54" s="1129"/>
      <c r="AW54" s="1129"/>
      <c r="AX54" s="1129"/>
      <c r="AY54" s="1129"/>
    </row>
    <row r="55" spans="1:51" ht="16.5" customHeight="1">
      <c r="A55" s="1129"/>
      <c r="B55" s="1129"/>
      <c r="C55" s="1129"/>
      <c r="D55" s="1129"/>
      <c r="E55" s="1129"/>
      <c r="F55" s="1129"/>
      <c r="G55" s="1129"/>
      <c r="H55" s="1129"/>
      <c r="I55" s="1129"/>
      <c r="J55" s="1129"/>
      <c r="K55" s="1129"/>
      <c r="L55" s="1129"/>
      <c r="M55" s="1129"/>
      <c r="N55" s="1129"/>
      <c r="O55" s="1129"/>
      <c r="P55" s="1129"/>
      <c r="Q55" s="1129"/>
      <c r="R55" s="1129"/>
      <c r="S55" s="1130"/>
      <c r="T55" s="1130"/>
      <c r="U55" s="1130"/>
      <c r="V55" s="1130"/>
      <c r="W55" s="1130"/>
      <c r="X55" s="1130"/>
      <c r="Y55" s="1130"/>
      <c r="Z55" s="1130"/>
      <c r="AA55" s="1130"/>
      <c r="AB55" s="1130"/>
      <c r="AC55" s="1130"/>
      <c r="AD55" s="1130"/>
      <c r="AE55" s="1130"/>
      <c r="AF55" s="1130"/>
      <c r="AG55" s="1130"/>
      <c r="AH55" s="1130"/>
      <c r="AI55" s="1130"/>
      <c r="AJ55" s="1130"/>
      <c r="AK55" s="1131"/>
      <c r="AL55" s="1131"/>
      <c r="AM55" s="1131"/>
      <c r="AN55" s="1131"/>
      <c r="AO55" s="1131"/>
      <c r="AP55" s="1131"/>
      <c r="AQ55" s="1129"/>
      <c r="AR55" s="1129"/>
      <c r="AS55" s="1129"/>
      <c r="AT55" s="1129"/>
      <c r="AU55" s="1129"/>
      <c r="AV55" s="1129"/>
      <c r="AW55" s="1129"/>
      <c r="AX55" s="1129"/>
      <c r="AY55" s="1129"/>
    </row>
    <row r="56" spans="1:51" ht="21" customHeight="1">
      <c r="A56" s="1129"/>
      <c r="B56" s="1129"/>
      <c r="C56" s="1129"/>
      <c r="D56" s="1129"/>
      <c r="E56" s="1129"/>
      <c r="F56" s="1129"/>
      <c r="G56" s="1129"/>
      <c r="H56" s="1129"/>
      <c r="I56" s="1129"/>
      <c r="J56" s="1129"/>
      <c r="K56" s="1129"/>
      <c r="L56" s="1129"/>
      <c r="M56" s="1133"/>
      <c r="N56" s="1133"/>
      <c r="O56" s="1133"/>
      <c r="P56" s="1133"/>
      <c r="Q56" s="1133"/>
      <c r="R56" s="1133"/>
      <c r="S56" s="1133"/>
      <c r="T56" s="1133"/>
      <c r="U56" s="1133"/>
      <c r="V56" s="1133"/>
      <c r="W56" s="1133"/>
      <c r="X56" s="1133"/>
      <c r="Y56" s="1133"/>
      <c r="Z56" s="1133"/>
      <c r="AA56" s="1133"/>
      <c r="AB56" s="1133"/>
      <c r="AC56" s="1133"/>
      <c r="AD56" s="1133"/>
      <c r="AE56" s="1133"/>
      <c r="AF56" s="1133"/>
      <c r="AG56" s="1133"/>
      <c r="AH56" s="1133"/>
      <c r="AI56" s="1133"/>
      <c r="AJ56" s="1133"/>
      <c r="AK56" s="1133"/>
      <c r="AL56" s="1133"/>
      <c r="AM56" s="1133"/>
      <c r="AN56" s="1133"/>
      <c r="AO56" s="1133"/>
      <c r="AP56" s="1133"/>
      <c r="AQ56" s="1133"/>
      <c r="AR56" s="1133"/>
      <c r="AS56" s="1133"/>
      <c r="AT56" s="1133"/>
      <c r="AU56" s="1133"/>
      <c r="AV56" s="1133"/>
      <c r="AW56" s="1133"/>
      <c r="AX56" s="1133"/>
      <c r="AY56" s="1133"/>
    </row>
    <row r="57" spans="1:51" ht="21.75" customHeight="1">
      <c r="A57" s="1303"/>
      <c r="B57" s="1303"/>
      <c r="C57" s="1303"/>
      <c r="D57" s="1303"/>
      <c r="E57" s="1303"/>
      <c r="F57" s="1303"/>
      <c r="G57" s="1303"/>
      <c r="H57" s="1303"/>
      <c r="I57" s="1303"/>
      <c r="J57" s="1303"/>
      <c r="K57" s="1303"/>
      <c r="L57" s="1303"/>
      <c r="M57" s="1301"/>
      <c r="N57" s="1301"/>
      <c r="O57" s="1301"/>
      <c r="P57" s="1301"/>
      <c r="Q57" s="1301"/>
      <c r="R57" s="1301"/>
      <c r="S57" s="1302"/>
      <c r="T57" s="1302"/>
      <c r="U57" s="1302"/>
      <c r="V57" s="1302"/>
      <c r="W57" s="1302"/>
      <c r="X57" s="1302"/>
      <c r="Y57" s="1302"/>
      <c r="Z57" s="1302"/>
      <c r="AA57" s="1302"/>
      <c r="AB57" s="1302"/>
      <c r="AC57" s="1302"/>
      <c r="AD57" s="1302"/>
      <c r="AE57" s="1302"/>
      <c r="AF57" s="1302"/>
      <c r="AG57" s="1301"/>
      <c r="AH57" s="1301"/>
      <c r="AI57" s="1301"/>
      <c r="AJ57" s="1301"/>
      <c r="AK57" s="1304"/>
      <c r="AL57" s="1304"/>
      <c r="AM57" s="1301"/>
      <c r="AN57" s="1301"/>
      <c r="AO57" s="1301"/>
      <c r="AP57" s="1301"/>
      <c r="AQ57" s="1305"/>
      <c r="AR57" s="1305"/>
      <c r="AS57" s="1305"/>
      <c r="AT57" s="1301"/>
      <c r="AU57" s="1301"/>
      <c r="AV57" s="1301"/>
      <c r="AW57" s="1301"/>
      <c r="AX57" s="1301"/>
      <c r="AY57" s="1301"/>
    </row>
    <row r="58" spans="1:51" ht="21.75" customHeight="1">
      <c r="A58" s="1303"/>
      <c r="B58" s="1303"/>
      <c r="C58" s="1303"/>
      <c r="D58" s="1303"/>
      <c r="E58" s="1303"/>
      <c r="F58" s="1303"/>
      <c r="G58" s="1303"/>
      <c r="H58" s="1303"/>
      <c r="I58" s="1303"/>
      <c r="J58" s="1303"/>
      <c r="K58" s="1303"/>
      <c r="L58" s="1303"/>
      <c r="M58" s="1301"/>
      <c r="N58" s="1301"/>
      <c r="O58" s="1301"/>
      <c r="P58" s="1301"/>
      <c r="Q58" s="1301"/>
      <c r="R58" s="1301"/>
      <c r="S58" s="1302"/>
      <c r="T58" s="1302"/>
      <c r="U58" s="1302"/>
      <c r="V58" s="1302"/>
      <c r="W58" s="1302"/>
      <c r="X58" s="1302"/>
      <c r="Y58" s="1302"/>
      <c r="Z58" s="1302"/>
      <c r="AA58" s="1302"/>
      <c r="AB58" s="1302"/>
      <c r="AC58" s="1302"/>
      <c r="AD58" s="1302"/>
      <c r="AE58" s="1302"/>
      <c r="AF58" s="1302"/>
      <c r="AG58" s="1301"/>
      <c r="AH58" s="1301"/>
      <c r="AI58" s="1301"/>
      <c r="AJ58" s="1301"/>
      <c r="AK58" s="1301"/>
      <c r="AL58" s="1301"/>
      <c r="AM58" s="1301"/>
      <c r="AN58" s="1301"/>
      <c r="AO58" s="1301"/>
      <c r="AP58" s="1301"/>
      <c r="AQ58" s="1302"/>
      <c r="AR58" s="1302"/>
      <c r="AS58" s="1302"/>
      <c r="AT58" s="1301"/>
      <c r="AU58" s="1301"/>
      <c r="AV58" s="1301"/>
      <c r="AW58" s="1301"/>
      <c r="AX58" s="1301"/>
      <c r="AY58" s="1301"/>
    </row>
    <row r="59" spans="1:51" ht="12.75" hidden="1">
      <c r="A59" s="433"/>
      <c r="B59" s="433"/>
      <c r="C59" s="433"/>
      <c r="D59" s="433"/>
      <c r="E59" s="433"/>
      <c r="F59" s="433"/>
      <c r="G59" s="433"/>
      <c r="H59" s="433"/>
      <c r="I59" s="433"/>
      <c r="J59" s="433"/>
      <c r="K59" s="433"/>
      <c r="L59" s="433"/>
      <c r="M59" s="433"/>
      <c r="N59" s="433"/>
      <c r="O59" s="433"/>
      <c r="P59" s="433"/>
      <c r="Q59" s="433"/>
      <c r="R59" s="433"/>
      <c r="S59" s="433"/>
      <c r="T59" s="433"/>
      <c r="U59" s="433"/>
      <c r="V59" s="433"/>
      <c r="W59" s="433"/>
      <c r="X59" s="433"/>
      <c r="Y59" s="433"/>
      <c r="Z59" s="433"/>
      <c r="AA59" s="433"/>
      <c r="AB59" s="433"/>
      <c r="AC59" s="433"/>
      <c r="AD59" s="433"/>
      <c r="AE59" s="433"/>
      <c r="AF59" s="433"/>
      <c r="AG59" s="433"/>
      <c r="AH59" s="433"/>
      <c r="AI59" s="433"/>
      <c r="AJ59" s="433"/>
      <c r="AK59" s="433"/>
      <c r="AL59" s="433"/>
      <c r="AM59" s="433"/>
      <c r="AN59" s="433"/>
      <c r="AO59" s="433"/>
      <c r="AP59" s="433"/>
      <c r="AQ59" s="433"/>
      <c r="AR59" s="433"/>
      <c r="AS59" s="433"/>
      <c r="AT59" s="433"/>
      <c r="AU59" s="433"/>
      <c r="AV59" s="433"/>
      <c r="AW59" s="433"/>
      <c r="AX59" s="433"/>
      <c r="AY59" s="433"/>
    </row>
    <row r="60" spans="1:51" ht="24.75" customHeight="1">
      <c r="A60" s="1007"/>
      <c r="B60" s="1007"/>
      <c r="C60" s="1007"/>
      <c r="D60" s="1007"/>
      <c r="E60" s="1007"/>
      <c r="F60" s="1007"/>
      <c r="G60" s="1007"/>
      <c r="H60" s="1007"/>
      <c r="I60" s="1007"/>
      <c r="J60" s="1007"/>
      <c r="K60" s="1007"/>
      <c r="L60" s="1007"/>
      <c r="M60" s="1007"/>
      <c r="N60" s="1007"/>
      <c r="O60" s="1007"/>
      <c r="P60" s="1007"/>
      <c r="Q60" s="1007"/>
      <c r="R60" s="1007"/>
      <c r="S60" s="1007"/>
      <c r="T60" s="1007"/>
      <c r="U60" s="1007"/>
      <c r="V60" s="1007"/>
      <c r="W60" s="1007"/>
      <c r="X60" s="1007"/>
      <c r="Y60" s="1007"/>
      <c r="Z60" s="1007"/>
      <c r="AA60" s="1007"/>
      <c r="AB60" s="1007"/>
      <c r="AC60" s="1007"/>
      <c r="AD60" s="1007"/>
      <c r="AE60" s="1007"/>
      <c r="AF60" s="1007"/>
      <c r="AG60" s="1007"/>
      <c r="AH60" s="1007"/>
      <c r="AI60" s="1007"/>
      <c r="AJ60" s="1007"/>
      <c r="AK60" s="1007"/>
      <c r="AL60" s="1007"/>
      <c r="AM60" s="1007"/>
      <c r="AN60" s="1007"/>
      <c r="AO60" s="1007"/>
      <c r="AP60" s="1007"/>
      <c r="AQ60" s="1197"/>
      <c r="AR60" s="1197"/>
      <c r="AS60" s="1197"/>
      <c r="AT60" s="1197"/>
      <c r="AU60" s="1197"/>
      <c r="AV60" s="1197"/>
      <c r="AW60" s="333"/>
      <c r="AX60" s="85"/>
      <c r="AY60" s="433"/>
    </row>
    <row r="61" spans="1:51" ht="13.5" hidden="1" thickBot="1">
      <c r="A61" s="433"/>
      <c r="B61" s="433"/>
      <c r="C61" s="433"/>
      <c r="D61" s="433"/>
      <c r="E61" s="433"/>
      <c r="F61" s="433"/>
      <c r="G61" s="433"/>
      <c r="H61" s="433"/>
      <c r="I61" s="433"/>
      <c r="J61" s="433"/>
      <c r="K61" s="433"/>
      <c r="L61" s="433"/>
      <c r="M61" s="433"/>
      <c r="N61" s="433"/>
      <c r="O61" s="433"/>
      <c r="P61" s="433"/>
      <c r="Q61" s="433"/>
      <c r="R61" s="433"/>
      <c r="S61" s="433"/>
      <c r="T61" s="433"/>
      <c r="U61" s="433"/>
      <c r="V61" s="433"/>
      <c r="W61" s="433"/>
      <c r="X61" s="433"/>
      <c r="Y61" s="433"/>
      <c r="Z61" s="433"/>
      <c r="AA61" s="433"/>
      <c r="AB61" s="433"/>
      <c r="AC61" s="433"/>
      <c r="AD61" s="433"/>
      <c r="AE61" s="433"/>
      <c r="AF61" s="433"/>
      <c r="AG61" s="433"/>
      <c r="AH61" s="433"/>
      <c r="AI61" s="433"/>
      <c r="AJ61" s="433"/>
      <c r="AK61" s="433"/>
      <c r="AL61" s="433"/>
      <c r="AM61" s="433"/>
      <c r="AN61" s="433"/>
      <c r="AO61" s="433"/>
      <c r="AP61" s="433"/>
      <c r="AQ61" s="433"/>
      <c r="AR61" s="433"/>
      <c r="AS61" s="433"/>
      <c r="AT61" s="433"/>
      <c r="AU61" s="433"/>
      <c r="AV61" s="433"/>
      <c r="AW61" s="433"/>
      <c r="AX61" s="433"/>
      <c r="AY61" s="433"/>
    </row>
  </sheetData>
  <mergeCells count="604">
    <mergeCell ref="AT13:AY13"/>
    <mergeCell ref="AM13:AP13"/>
    <mergeCell ref="A25:L25"/>
    <mergeCell ref="M25:N25"/>
    <mergeCell ref="O25:R25"/>
    <mergeCell ref="AE25:AF25"/>
    <mergeCell ref="AG25:AJ25"/>
    <mergeCell ref="AK25:AL25"/>
    <mergeCell ref="AM25:AP25"/>
    <mergeCell ref="AQ25:AS25"/>
    <mergeCell ref="AG13:AJ13"/>
    <mergeCell ref="AK13:AL13"/>
    <mergeCell ref="AQ13:AS13"/>
    <mergeCell ref="AT25:AY25"/>
    <mergeCell ref="AG23:AJ23"/>
    <mergeCell ref="AK23:AL23"/>
    <mergeCell ref="AM23:AP23"/>
    <mergeCell ref="AQ23:AS23"/>
    <mergeCell ref="AG22:AJ22"/>
    <mergeCell ref="AK22:AL22"/>
    <mergeCell ref="A13:L13"/>
    <mergeCell ref="M13:N13"/>
    <mergeCell ref="O13:R13"/>
    <mergeCell ref="AE13:AF13"/>
    <mergeCell ref="AT14:AY14"/>
    <mergeCell ref="AT15:AY15"/>
    <mergeCell ref="AW30:AY30"/>
    <mergeCell ref="AQ60:AV60"/>
    <mergeCell ref="AT58:AY58"/>
    <mergeCell ref="AT57:AY57"/>
    <mergeCell ref="AT51:AY51"/>
    <mergeCell ref="AT49:AY49"/>
    <mergeCell ref="AT56:AY56"/>
    <mergeCell ref="AQ56:AS56"/>
    <mergeCell ref="AG15:AJ15"/>
    <mergeCell ref="AK14:AL14"/>
    <mergeCell ref="AM14:AP14"/>
    <mergeCell ref="AQ14:AS14"/>
    <mergeCell ref="AQ15:AS15"/>
    <mergeCell ref="AM15:AP15"/>
    <mergeCell ref="AK15:AL15"/>
    <mergeCell ref="AG58:AJ58"/>
    <mergeCell ref="A14:L14"/>
    <mergeCell ref="A15:L15"/>
    <mergeCell ref="M14:N14"/>
    <mergeCell ref="M15:N15"/>
    <mergeCell ref="O14:R14"/>
    <mergeCell ref="O15:R15"/>
    <mergeCell ref="AE14:AF14"/>
    <mergeCell ref="AE15:AF15"/>
    <mergeCell ref="AG14:AJ14"/>
    <mergeCell ref="A58:L58"/>
    <mergeCell ref="M58:N58"/>
    <mergeCell ref="O58:R58"/>
    <mergeCell ref="S58:T58"/>
    <mergeCell ref="AK57:AL57"/>
    <mergeCell ref="AM57:AP57"/>
    <mergeCell ref="AQ57:AS57"/>
    <mergeCell ref="U58:X58"/>
    <mergeCell ref="Y58:Z58"/>
    <mergeCell ref="AA58:AD58"/>
    <mergeCell ref="AE58:AF58"/>
    <mergeCell ref="AK58:AL58"/>
    <mergeCell ref="AM58:AP58"/>
    <mergeCell ref="AQ58:AS58"/>
    <mergeCell ref="AA57:AD57"/>
    <mergeCell ref="AE57:AF57"/>
    <mergeCell ref="A57:L57"/>
    <mergeCell ref="M57:N57"/>
    <mergeCell ref="O57:R57"/>
    <mergeCell ref="S57:T57"/>
    <mergeCell ref="AG57:AJ57"/>
    <mergeCell ref="M54:R55"/>
    <mergeCell ref="AK56:AL56"/>
    <mergeCell ref="AM56:AP56"/>
    <mergeCell ref="Y56:Z56"/>
    <mergeCell ref="AA56:AD56"/>
    <mergeCell ref="AE56:AF56"/>
    <mergeCell ref="AG56:AJ56"/>
    <mergeCell ref="U57:X57"/>
    <mergeCell ref="Y57:Z57"/>
    <mergeCell ref="Y51:Z51"/>
    <mergeCell ref="AA51:AD51"/>
    <mergeCell ref="AE51:AF51"/>
    <mergeCell ref="AG51:AJ51"/>
    <mergeCell ref="AQ50:AS50"/>
    <mergeCell ref="AT50:AY50"/>
    <mergeCell ref="A51:L51"/>
    <mergeCell ref="M51:N51"/>
    <mergeCell ref="O51:R51"/>
    <mergeCell ref="S51:T51"/>
    <mergeCell ref="AK51:AL51"/>
    <mergeCell ref="AM51:AP51"/>
    <mergeCell ref="AQ51:AS51"/>
    <mergeCell ref="U51:X51"/>
    <mergeCell ref="A50:L50"/>
    <mergeCell ref="M50:N50"/>
    <mergeCell ref="O50:R50"/>
    <mergeCell ref="S50:T50"/>
    <mergeCell ref="U50:X50"/>
    <mergeCell ref="Y50:Z50"/>
    <mergeCell ref="AA50:AD50"/>
    <mergeCell ref="AE50:AF50"/>
    <mergeCell ref="AG50:AJ50"/>
    <mergeCell ref="AG49:AJ49"/>
    <mergeCell ref="AK49:AL49"/>
    <mergeCell ref="AM49:AP49"/>
    <mergeCell ref="AK50:AL50"/>
    <mergeCell ref="AM50:AP50"/>
    <mergeCell ref="AT46:AY46"/>
    <mergeCell ref="A49:L49"/>
    <mergeCell ref="M49:N49"/>
    <mergeCell ref="O49:R49"/>
    <mergeCell ref="S49:T49"/>
    <mergeCell ref="AQ49:AS49"/>
    <mergeCell ref="U49:X49"/>
    <mergeCell ref="Y49:Z49"/>
    <mergeCell ref="AA49:AD49"/>
    <mergeCell ref="AE49:AF49"/>
    <mergeCell ref="AG46:AJ46"/>
    <mergeCell ref="AK46:AL46"/>
    <mergeCell ref="AM46:AP46"/>
    <mergeCell ref="AQ46:AS46"/>
    <mergeCell ref="U46:X46"/>
    <mergeCell ref="Y46:Z46"/>
    <mergeCell ref="AA46:AD46"/>
    <mergeCell ref="AE46:AF46"/>
    <mergeCell ref="A46:L46"/>
    <mergeCell ref="M46:N46"/>
    <mergeCell ref="O46:R46"/>
    <mergeCell ref="S46:T46"/>
    <mergeCell ref="AK45:AL45"/>
    <mergeCell ref="AM45:AP45"/>
    <mergeCell ref="AQ45:AS45"/>
    <mergeCell ref="AT45:AY45"/>
    <mergeCell ref="AT44:AY44"/>
    <mergeCell ref="A45:L45"/>
    <mergeCell ref="M45:N45"/>
    <mergeCell ref="O45:R45"/>
    <mergeCell ref="S45:T45"/>
    <mergeCell ref="U45:X45"/>
    <mergeCell ref="Y45:Z45"/>
    <mergeCell ref="AA45:AD45"/>
    <mergeCell ref="AE45:AF45"/>
    <mergeCell ref="AG45:AJ45"/>
    <mergeCell ref="AG44:AJ44"/>
    <mergeCell ref="AK44:AL44"/>
    <mergeCell ref="AM44:AP44"/>
    <mergeCell ref="AQ44:AS44"/>
    <mergeCell ref="U44:X44"/>
    <mergeCell ref="Y44:Z44"/>
    <mergeCell ref="AA44:AD44"/>
    <mergeCell ref="AE44:AF44"/>
    <mergeCell ref="A44:L44"/>
    <mergeCell ref="M44:N44"/>
    <mergeCell ref="O44:R44"/>
    <mergeCell ref="S44:T44"/>
    <mergeCell ref="AE43:AF43"/>
    <mergeCell ref="AT43:AY43"/>
    <mergeCell ref="AG43:AJ43"/>
    <mergeCell ref="AK43:AL43"/>
    <mergeCell ref="AM43:AP43"/>
    <mergeCell ref="AQ43:AS43"/>
    <mergeCell ref="AK42:AL42"/>
    <mergeCell ref="AM42:AP42"/>
    <mergeCell ref="AQ42:AS42"/>
    <mergeCell ref="A43:L43"/>
    <mergeCell ref="M43:N43"/>
    <mergeCell ref="O43:R43"/>
    <mergeCell ref="S43:T43"/>
    <mergeCell ref="U43:X43"/>
    <mergeCell ref="Y43:Z43"/>
    <mergeCell ref="AA43:AD43"/>
    <mergeCell ref="AG41:AJ41"/>
    <mergeCell ref="A42:L42"/>
    <mergeCell ref="M42:N42"/>
    <mergeCell ref="O42:R42"/>
    <mergeCell ref="S42:T42"/>
    <mergeCell ref="U42:X42"/>
    <mergeCell ref="Y42:Z42"/>
    <mergeCell ref="AA42:AD42"/>
    <mergeCell ref="AE42:AF42"/>
    <mergeCell ref="AG42:AJ42"/>
    <mergeCell ref="AT40:AY40"/>
    <mergeCell ref="AT42:AY42"/>
    <mergeCell ref="A41:L41"/>
    <mergeCell ref="M41:N41"/>
    <mergeCell ref="O41:R41"/>
    <mergeCell ref="S41:T41"/>
    <mergeCell ref="U41:X41"/>
    <mergeCell ref="Y41:Z41"/>
    <mergeCell ref="AA41:AD41"/>
    <mergeCell ref="AE41:AF41"/>
    <mergeCell ref="AK41:AL41"/>
    <mergeCell ref="AM41:AP41"/>
    <mergeCell ref="AQ41:AS41"/>
    <mergeCell ref="AT41:AY41"/>
    <mergeCell ref="AK39:AL39"/>
    <mergeCell ref="AM39:AP39"/>
    <mergeCell ref="AQ39:AS39"/>
    <mergeCell ref="AT39:AY39"/>
    <mergeCell ref="AT38:AY38"/>
    <mergeCell ref="A39:L39"/>
    <mergeCell ref="M39:N39"/>
    <mergeCell ref="O39:R39"/>
    <mergeCell ref="S39:T39"/>
    <mergeCell ref="U39:X39"/>
    <mergeCell ref="Y39:Z39"/>
    <mergeCell ref="AA39:AD39"/>
    <mergeCell ref="AE39:AF39"/>
    <mergeCell ref="AG39:AJ39"/>
    <mergeCell ref="AG38:AJ38"/>
    <mergeCell ref="AK38:AL38"/>
    <mergeCell ref="AM38:AP38"/>
    <mergeCell ref="AQ38:AS38"/>
    <mergeCell ref="AQ37:AS37"/>
    <mergeCell ref="AT37:AY37"/>
    <mergeCell ref="A38:L38"/>
    <mergeCell ref="M38:N38"/>
    <mergeCell ref="O38:R38"/>
    <mergeCell ref="S38:T38"/>
    <mergeCell ref="U38:X38"/>
    <mergeCell ref="Y38:Z38"/>
    <mergeCell ref="AA38:AD38"/>
    <mergeCell ref="AE38:AF38"/>
    <mergeCell ref="AE37:AF37"/>
    <mergeCell ref="AG37:AJ37"/>
    <mergeCell ref="AK37:AL37"/>
    <mergeCell ref="AM37:AP37"/>
    <mergeCell ref="AM36:AP36"/>
    <mergeCell ref="AQ36:AS36"/>
    <mergeCell ref="AT36:AY36"/>
    <mergeCell ref="A37:L37"/>
    <mergeCell ref="M37:N37"/>
    <mergeCell ref="O37:R37"/>
    <mergeCell ref="S37:T37"/>
    <mergeCell ref="U37:X37"/>
    <mergeCell ref="Y37:Z37"/>
    <mergeCell ref="AA37:AD37"/>
    <mergeCell ref="AA36:AD36"/>
    <mergeCell ref="AE36:AF36"/>
    <mergeCell ref="AG36:AJ36"/>
    <mergeCell ref="AK36:AL36"/>
    <mergeCell ref="O36:R36"/>
    <mergeCell ref="S36:T36"/>
    <mergeCell ref="U36:X36"/>
    <mergeCell ref="Y36:Z36"/>
    <mergeCell ref="AK35:AL35"/>
    <mergeCell ref="AM35:AP35"/>
    <mergeCell ref="AQ35:AS35"/>
    <mergeCell ref="AT35:AY35"/>
    <mergeCell ref="AT34:AY34"/>
    <mergeCell ref="A35:L35"/>
    <mergeCell ref="M35:N35"/>
    <mergeCell ref="O35:R35"/>
    <mergeCell ref="S35:T35"/>
    <mergeCell ref="U35:X35"/>
    <mergeCell ref="Y35:Z35"/>
    <mergeCell ref="AA35:AD35"/>
    <mergeCell ref="AE35:AF35"/>
    <mergeCell ref="AG35:AJ35"/>
    <mergeCell ref="AG34:AJ34"/>
    <mergeCell ref="AK34:AL34"/>
    <mergeCell ref="AM34:AP34"/>
    <mergeCell ref="AQ34:AS34"/>
    <mergeCell ref="AQ33:AS33"/>
    <mergeCell ref="AT33:AY33"/>
    <mergeCell ref="A34:L34"/>
    <mergeCell ref="M34:N34"/>
    <mergeCell ref="O34:R34"/>
    <mergeCell ref="S34:T34"/>
    <mergeCell ref="U34:X34"/>
    <mergeCell ref="Y34:Z34"/>
    <mergeCell ref="AA34:AD34"/>
    <mergeCell ref="AE34:AF34"/>
    <mergeCell ref="Y33:Z33"/>
    <mergeCell ref="AA33:AD33"/>
    <mergeCell ref="AQ31:AY32"/>
    <mergeCell ref="S32:X32"/>
    <mergeCell ref="Y32:AD32"/>
    <mergeCell ref="AE32:AJ32"/>
    <mergeCell ref="AE33:AF33"/>
    <mergeCell ref="AG33:AJ33"/>
    <mergeCell ref="AK33:AL33"/>
    <mergeCell ref="AM33:AP33"/>
    <mergeCell ref="AT29:AY29"/>
    <mergeCell ref="AK29:AL29"/>
    <mergeCell ref="A31:L33"/>
    <mergeCell ref="M31:R32"/>
    <mergeCell ref="S31:AJ31"/>
    <mergeCell ref="AK31:AP32"/>
    <mergeCell ref="M33:N33"/>
    <mergeCell ref="O33:R33"/>
    <mergeCell ref="S33:T33"/>
    <mergeCell ref="U33:X33"/>
    <mergeCell ref="AE29:AF29"/>
    <mergeCell ref="AG29:AJ29"/>
    <mergeCell ref="AM29:AP29"/>
    <mergeCell ref="AQ29:AS29"/>
    <mergeCell ref="AA28:AD28"/>
    <mergeCell ref="AE28:AF28"/>
    <mergeCell ref="AQ28:AS28"/>
    <mergeCell ref="A29:L29"/>
    <mergeCell ref="M29:N29"/>
    <mergeCell ref="O29:R29"/>
    <mergeCell ref="S29:T29"/>
    <mergeCell ref="U29:X29"/>
    <mergeCell ref="Y29:Z29"/>
    <mergeCell ref="AA29:AD29"/>
    <mergeCell ref="AG26:AJ26"/>
    <mergeCell ref="AK26:AL26"/>
    <mergeCell ref="AM26:AP26"/>
    <mergeCell ref="AQ26:AS26"/>
    <mergeCell ref="U26:X26"/>
    <mergeCell ref="Y26:Z26"/>
    <mergeCell ref="AA26:AD26"/>
    <mergeCell ref="AE26:AF26"/>
    <mergeCell ref="A26:L26"/>
    <mergeCell ref="M26:N26"/>
    <mergeCell ref="O26:R26"/>
    <mergeCell ref="S26:T26"/>
    <mergeCell ref="AE22:AF22"/>
    <mergeCell ref="A23:L23"/>
    <mergeCell ref="M23:N23"/>
    <mergeCell ref="O23:R23"/>
    <mergeCell ref="S23:T23"/>
    <mergeCell ref="U23:X23"/>
    <mergeCell ref="Y23:Z23"/>
    <mergeCell ref="AA23:AD23"/>
    <mergeCell ref="AE23:AF23"/>
    <mergeCell ref="AQ21:AS21"/>
    <mergeCell ref="A22:L22"/>
    <mergeCell ref="M22:N22"/>
    <mergeCell ref="O22:R22"/>
    <mergeCell ref="S22:T22"/>
    <mergeCell ref="AM22:AP22"/>
    <mergeCell ref="AQ22:AS22"/>
    <mergeCell ref="U22:X22"/>
    <mergeCell ref="Y22:Z22"/>
    <mergeCell ref="AA22:AD22"/>
    <mergeCell ref="AE21:AF21"/>
    <mergeCell ref="AG21:AJ21"/>
    <mergeCell ref="AK21:AL21"/>
    <mergeCell ref="AM21:AP21"/>
    <mergeCell ref="AK20:AL20"/>
    <mergeCell ref="AM20:AP20"/>
    <mergeCell ref="AQ20:AS20"/>
    <mergeCell ref="A21:L21"/>
    <mergeCell ref="M21:N21"/>
    <mergeCell ref="O21:R21"/>
    <mergeCell ref="S21:T21"/>
    <mergeCell ref="U21:X21"/>
    <mergeCell ref="Y21:Z21"/>
    <mergeCell ref="AA21:AD21"/>
    <mergeCell ref="AK19:AL19"/>
    <mergeCell ref="AM19:AP19"/>
    <mergeCell ref="AQ19:AS19"/>
    <mergeCell ref="AT19:AY19"/>
    <mergeCell ref="AT20:AY20"/>
    <mergeCell ref="AT21:AY21"/>
    <mergeCell ref="A19:L19"/>
    <mergeCell ref="M19:N19"/>
    <mergeCell ref="O19:R19"/>
    <mergeCell ref="S19:T19"/>
    <mergeCell ref="U19:X19"/>
    <mergeCell ref="Y19:Z19"/>
    <mergeCell ref="AA19:AD19"/>
    <mergeCell ref="AE19:AF19"/>
    <mergeCell ref="AE18:AF18"/>
    <mergeCell ref="A18:L18"/>
    <mergeCell ref="M18:N18"/>
    <mergeCell ref="O18:R18"/>
    <mergeCell ref="S18:T18"/>
    <mergeCell ref="U18:X18"/>
    <mergeCell ref="Y18:Z18"/>
    <mergeCell ref="AA18:AD18"/>
    <mergeCell ref="A20:L20"/>
    <mergeCell ref="M20:N20"/>
    <mergeCell ref="O20:R20"/>
    <mergeCell ref="S20:T20"/>
    <mergeCell ref="U20:X20"/>
    <mergeCell ref="Y20:Z20"/>
    <mergeCell ref="AA20:AD20"/>
    <mergeCell ref="AG19:AJ19"/>
    <mergeCell ref="AE20:AF20"/>
    <mergeCell ref="AG20:AJ20"/>
    <mergeCell ref="AG40:AJ40"/>
    <mergeCell ref="AK40:AL40"/>
    <mergeCell ref="AT17:AY17"/>
    <mergeCell ref="AT22:AY22"/>
    <mergeCell ref="AT23:AY23"/>
    <mergeCell ref="AT26:AY26"/>
    <mergeCell ref="AT28:AY28"/>
    <mergeCell ref="AQ18:AS18"/>
    <mergeCell ref="AT18:AY18"/>
    <mergeCell ref="AG17:AJ17"/>
    <mergeCell ref="AK17:AL17"/>
    <mergeCell ref="AM17:AP17"/>
    <mergeCell ref="AG18:AJ18"/>
    <mergeCell ref="AK18:AL18"/>
    <mergeCell ref="AM18:AP18"/>
    <mergeCell ref="AT16:AY16"/>
    <mergeCell ref="A17:L17"/>
    <mergeCell ref="M17:N17"/>
    <mergeCell ref="O17:R17"/>
    <mergeCell ref="S17:T17"/>
    <mergeCell ref="AQ17:AS17"/>
    <mergeCell ref="U17:X17"/>
    <mergeCell ref="Y17:Z17"/>
    <mergeCell ref="AA17:AD17"/>
    <mergeCell ref="AE17:AF17"/>
    <mergeCell ref="AG16:AJ16"/>
    <mergeCell ref="AK16:AL16"/>
    <mergeCell ref="AM16:AP16"/>
    <mergeCell ref="AQ16:AS16"/>
    <mergeCell ref="U16:X16"/>
    <mergeCell ref="Y16:Z16"/>
    <mergeCell ref="AA16:AD16"/>
    <mergeCell ref="AE16:AF16"/>
    <mergeCell ref="A16:L16"/>
    <mergeCell ref="M16:N16"/>
    <mergeCell ref="O16:R16"/>
    <mergeCell ref="S16:T16"/>
    <mergeCell ref="AK12:AL12"/>
    <mergeCell ref="AM12:AP12"/>
    <mergeCell ref="AQ12:AS12"/>
    <mergeCell ref="AT12:AY12"/>
    <mergeCell ref="AT11:AY11"/>
    <mergeCell ref="A12:L12"/>
    <mergeCell ref="M12:N12"/>
    <mergeCell ref="O12:R12"/>
    <mergeCell ref="S12:T12"/>
    <mergeCell ref="U12:X12"/>
    <mergeCell ref="Y12:Z12"/>
    <mergeCell ref="AA12:AD12"/>
    <mergeCell ref="AE12:AF12"/>
    <mergeCell ref="AG12:AJ12"/>
    <mergeCell ref="AT10:AY10"/>
    <mergeCell ref="A11:L11"/>
    <mergeCell ref="M11:N11"/>
    <mergeCell ref="O11:R11"/>
    <mergeCell ref="S11:T11"/>
    <mergeCell ref="U11:X11"/>
    <mergeCell ref="Y11:Z11"/>
    <mergeCell ref="AA11:AD11"/>
    <mergeCell ref="AE11:AF11"/>
    <mergeCell ref="AG11:AJ11"/>
    <mergeCell ref="AT9:AY9"/>
    <mergeCell ref="A10:L10"/>
    <mergeCell ref="M10:N10"/>
    <mergeCell ref="O10:R10"/>
    <mergeCell ref="S10:T10"/>
    <mergeCell ref="U10:X10"/>
    <mergeCell ref="Y10:Z10"/>
    <mergeCell ref="AA10:AD10"/>
    <mergeCell ref="AE10:AF10"/>
    <mergeCell ref="AG10:AJ10"/>
    <mergeCell ref="AG9:AJ9"/>
    <mergeCell ref="AK9:AL9"/>
    <mergeCell ref="AM9:AP9"/>
    <mergeCell ref="AQ9:AS9"/>
    <mergeCell ref="U9:X9"/>
    <mergeCell ref="Y9:Z9"/>
    <mergeCell ref="AA9:AD9"/>
    <mergeCell ref="AE9:AF9"/>
    <mergeCell ref="A9:L9"/>
    <mergeCell ref="M9:N9"/>
    <mergeCell ref="O9:R9"/>
    <mergeCell ref="S9:T9"/>
    <mergeCell ref="AE8:AF8"/>
    <mergeCell ref="AM8:AP8"/>
    <mergeCell ref="AQ8:AS8"/>
    <mergeCell ref="AT8:AY8"/>
    <mergeCell ref="AG8:AJ8"/>
    <mergeCell ref="AK8:AL8"/>
    <mergeCell ref="A8:L8"/>
    <mergeCell ref="M8:N8"/>
    <mergeCell ref="O8:R8"/>
    <mergeCell ref="S8:T8"/>
    <mergeCell ref="U8:X8"/>
    <mergeCell ref="Y8:Z8"/>
    <mergeCell ref="AA8:AD8"/>
    <mergeCell ref="AQ40:AS40"/>
    <mergeCell ref="AK11:AL11"/>
    <mergeCell ref="AM11:AP11"/>
    <mergeCell ref="AQ11:AS11"/>
    <mergeCell ref="AM27:AP27"/>
    <mergeCell ref="AK27:AL27"/>
    <mergeCell ref="AM40:AP40"/>
    <mergeCell ref="AK7:AL7"/>
    <mergeCell ref="AM7:AP7"/>
    <mergeCell ref="AQ7:AS7"/>
    <mergeCell ref="AK10:AL10"/>
    <mergeCell ref="AM10:AP10"/>
    <mergeCell ref="AQ10:AS10"/>
    <mergeCell ref="AT7:AY7"/>
    <mergeCell ref="AT6:AY6"/>
    <mergeCell ref="A7:L7"/>
    <mergeCell ref="M7:N7"/>
    <mergeCell ref="O7:R7"/>
    <mergeCell ref="S7:T7"/>
    <mergeCell ref="U7:X7"/>
    <mergeCell ref="Y7:Z7"/>
    <mergeCell ref="AA7:AD7"/>
    <mergeCell ref="AE7:AF7"/>
    <mergeCell ref="AG7:AJ7"/>
    <mergeCell ref="U6:X6"/>
    <mergeCell ref="Y6:Z6"/>
    <mergeCell ref="AA6:AD6"/>
    <mergeCell ref="AE6:AF6"/>
    <mergeCell ref="AG6:AJ6"/>
    <mergeCell ref="A4:L6"/>
    <mergeCell ref="M4:R5"/>
    <mergeCell ref="S4:AJ4"/>
    <mergeCell ref="AK4:AP5"/>
    <mergeCell ref="S5:X5"/>
    <mergeCell ref="Y5:AD5"/>
    <mergeCell ref="AE5:AJ5"/>
    <mergeCell ref="M6:N6"/>
    <mergeCell ref="O6:R6"/>
    <mergeCell ref="S6:T6"/>
    <mergeCell ref="Q2:R2"/>
    <mergeCell ref="T2:U2"/>
    <mergeCell ref="W2:AB2"/>
    <mergeCell ref="AD2:AF2"/>
    <mergeCell ref="F1:G1"/>
    <mergeCell ref="K1:L1"/>
    <mergeCell ref="A2:G2"/>
    <mergeCell ref="K2:O2"/>
    <mergeCell ref="AK6:AL6"/>
    <mergeCell ref="AM6:AP6"/>
    <mergeCell ref="AQ6:AS6"/>
    <mergeCell ref="AN1:AY1"/>
    <mergeCell ref="AL2:AY2"/>
    <mergeCell ref="AQ3:AV3"/>
    <mergeCell ref="AQ4:AY5"/>
    <mergeCell ref="AE40:AF40"/>
    <mergeCell ref="S40:T40"/>
    <mergeCell ref="U40:X40"/>
    <mergeCell ref="Y40:Z40"/>
    <mergeCell ref="AA40:AD40"/>
    <mergeCell ref="A27:L27"/>
    <mergeCell ref="O27:R27"/>
    <mergeCell ref="AE27:AF27"/>
    <mergeCell ref="AG27:AJ27"/>
    <mergeCell ref="S27:T27"/>
    <mergeCell ref="U27:X27"/>
    <mergeCell ref="Y27:Z27"/>
    <mergeCell ref="AA27:AD27"/>
    <mergeCell ref="M27:N27"/>
    <mergeCell ref="AQ27:AS27"/>
    <mergeCell ref="AT27:AY27"/>
    <mergeCell ref="AG28:AJ28"/>
    <mergeCell ref="AK28:AL28"/>
    <mergeCell ref="AM28:AP28"/>
    <mergeCell ref="O28:R28"/>
    <mergeCell ref="S28:T28"/>
    <mergeCell ref="Y28:Z28"/>
    <mergeCell ref="U28:X28"/>
    <mergeCell ref="A48:L48"/>
    <mergeCell ref="M48:N48"/>
    <mergeCell ref="O48:R48"/>
    <mergeCell ref="A28:L28"/>
    <mergeCell ref="A40:L40"/>
    <mergeCell ref="M40:N40"/>
    <mergeCell ref="O40:R40"/>
    <mergeCell ref="A36:L36"/>
    <mergeCell ref="M36:N36"/>
    <mergeCell ref="M28:N28"/>
    <mergeCell ref="AT24:AY24"/>
    <mergeCell ref="A47:L47"/>
    <mergeCell ref="M47:N47"/>
    <mergeCell ref="O47:R47"/>
    <mergeCell ref="AE47:AF47"/>
    <mergeCell ref="AG47:AJ47"/>
    <mergeCell ref="AK47:AL47"/>
    <mergeCell ref="AG24:AJ24"/>
    <mergeCell ref="AK24:AL24"/>
    <mergeCell ref="AM24:AP24"/>
    <mergeCell ref="AQ24:AS24"/>
    <mergeCell ref="A24:L24"/>
    <mergeCell ref="M24:N24"/>
    <mergeCell ref="O24:R24"/>
    <mergeCell ref="AE24:AF24"/>
    <mergeCell ref="AM47:AP47"/>
    <mergeCell ref="AQ47:AS47"/>
    <mergeCell ref="AT47:AY47"/>
    <mergeCell ref="AE55:AJ55"/>
    <mergeCell ref="AQ48:AS48"/>
    <mergeCell ref="AT48:AY48"/>
    <mergeCell ref="AE48:AF48"/>
    <mergeCell ref="AG48:AJ48"/>
    <mergeCell ref="AK48:AL48"/>
    <mergeCell ref="AM48:AP48"/>
    <mergeCell ref="A54:L56"/>
    <mergeCell ref="Y55:AD55"/>
    <mergeCell ref="S55:X55"/>
    <mergeCell ref="AQ54:AY55"/>
    <mergeCell ref="AK54:AP55"/>
    <mergeCell ref="S54:AJ54"/>
    <mergeCell ref="M56:N56"/>
    <mergeCell ref="O56:R56"/>
    <mergeCell ref="S56:T56"/>
    <mergeCell ref="U56:X56"/>
  </mergeCells>
  <printOptions horizontalCentered="1"/>
  <pageMargins left="0.3937007874015748" right="0.3937007874015748" top="0.3937007874015748" bottom="0.3937007874015748" header="0.5118110236220472" footer="0.5118110236220472"/>
  <pageSetup fitToHeight="5" horizontalDpi="600" verticalDpi="600" orientation="landscape" paperSize="9" scale="76" r:id="rId1"/>
  <rowBreaks count="1" manualBreakCount="1">
    <brk id="59" max="50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workbookViewId="0" topLeftCell="C1">
      <selection activeCell="J6" sqref="J6"/>
    </sheetView>
  </sheetViews>
  <sheetFormatPr defaultColWidth="9.140625" defaultRowHeight="12.75"/>
  <cols>
    <col min="1" max="1" width="26.57421875" style="20" bestFit="1" customWidth="1"/>
    <col min="2" max="2" width="9.57421875" style="20" customWidth="1"/>
    <col min="3" max="3" width="12.57421875" style="20" customWidth="1"/>
    <col min="4" max="4" width="10.421875" style="20" customWidth="1"/>
    <col min="5" max="5" width="12.00390625" style="20" bestFit="1" customWidth="1"/>
    <col min="6" max="6" width="12.00390625" style="20" customWidth="1"/>
    <col min="7" max="7" width="10.57421875" style="20" customWidth="1"/>
    <col min="8" max="8" width="12.140625" style="20" customWidth="1"/>
    <col min="9" max="9" width="12.421875" style="20" customWidth="1"/>
    <col min="10" max="10" width="10.57421875" style="20" customWidth="1"/>
    <col min="11" max="11" width="12.00390625" style="20" bestFit="1" customWidth="1"/>
    <col min="12" max="12" width="12.140625" style="20" customWidth="1"/>
    <col min="13" max="16384" width="9.140625" style="20" customWidth="1"/>
  </cols>
  <sheetData>
    <row r="1" spans="1:13" ht="12.75">
      <c r="A1" s="18"/>
      <c r="B1" s="18"/>
      <c r="C1" s="18"/>
      <c r="D1" s="18"/>
      <c r="E1" s="18"/>
      <c r="F1" s="18"/>
      <c r="G1" s="18"/>
      <c r="H1" s="18"/>
      <c r="I1" s="18"/>
      <c r="J1" s="18"/>
      <c r="K1" s="1319" t="s">
        <v>976</v>
      </c>
      <c r="L1" s="1319"/>
      <c r="M1" s="18"/>
    </row>
    <row r="2" spans="1:13" ht="12.75">
      <c r="A2" s="18"/>
      <c r="B2" s="18"/>
      <c r="C2" s="18"/>
      <c r="D2" s="18"/>
      <c r="E2" s="18"/>
      <c r="F2" s="18"/>
      <c r="G2" s="18"/>
      <c r="H2" s="18"/>
      <c r="I2" s="18"/>
      <c r="J2" s="18"/>
      <c r="K2" s="21"/>
      <c r="L2" s="27" t="s">
        <v>6</v>
      </c>
      <c r="M2" s="18"/>
    </row>
    <row r="3" spans="1:12" ht="12.75">
      <c r="A3" s="18"/>
      <c r="B3" s="18"/>
      <c r="C3" s="18"/>
      <c r="D3" s="18"/>
      <c r="E3" s="18"/>
      <c r="F3" s="18"/>
      <c r="G3" s="18"/>
      <c r="H3" s="18"/>
      <c r="I3" s="18"/>
      <c r="J3" s="18"/>
      <c r="K3" s="25"/>
      <c r="L3" s="25"/>
    </row>
    <row r="4" spans="1:12" ht="20.25">
      <c r="A4" s="1320" t="s">
        <v>213</v>
      </c>
      <c r="B4" s="1320"/>
      <c r="C4" s="1320"/>
      <c r="D4" s="1320"/>
      <c r="E4" s="1320"/>
      <c r="F4" s="1320"/>
      <c r="G4" s="1320"/>
      <c r="H4" s="1320"/>
      <c r="I4" s="1320"/>
      <c r="J4" s="1320"/>
      <c r="K4" s="1320"/>
      <c r="L4" s="1320"/>
    </row>
    <row r="5" spans="1:12" ht="20.25">
      <c r="A5" s="1323">
        <v>2013</v>
      </c>
      <c r="B5" s="1323"/>
      <c r="C5" s="1323"/>
      <c r="D5" s="1323"/>
      <c r="E5" s="1323"/>
      <c r="F5" s="1323"/>
      <c r="G5" s="1323"/>
      <c r="H5" s="1323"/>
      <c r="I5" s="1323"/>
      <c r="J5" s="1323"/>
      <c r="K5" s="1323"/>
      <c r="L5" s="1323"/>
    </row>
    <row r="6" spans="1:12" ht="20.25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</row>
    <row r="7" spans="1:13" ht="12.75">
      <c r="A7" s="18"/>
      <c r="B7" s="18"/>
      <c r="C7" s="18"/>
      <c r="D7" s="18"/>
      <c r="E7" s="924"/>
      <c r="F7" s="18"/>
      <c r="G7" s="18"/>
      <c r="H7" s="18"/>
      <c r="I7" s="18"/>
      <c r="J7" s="18"/>
      <c r="K7" s="18"/>
      <c r="L7" s="18"/>
      <c r="M7" s="18"/>
    </row>
    <row r="8" spans="1:13" ht="12.75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27" t="s">
        <v>166</v>
      </c>
      <c r="M8" s="18"/>
    </row>
    <row r="9" spans="1:13" ht="19.5" customHeight="1">
      <c r="A9" s="798"/>
      <c r="B9" s="1321" t="s">
        <v>214</v>
      </c>
      <c r="C9" s="1321"/>
      <c r="D9" s="1321"/>
      <c r="E9" s="1321"/>
      <c r="F9" s="1321"/>
      <c r="G9" s="1321"/>
      <c r="H9" s="1321"/>
      <c r="I9" s="1322" t="s">
        <v>215</v>
      </c>
      <c r="J9" s="1322"/>
      <c r="K9" s="1322"/>
      <c r="L9" s="1322"/>
      <c r="M9" s="18"/>
    </row>
    <row r="10" spans="1:13" s="49" customFormat="1" ht="39" thickBot="1">
      <c r="A10" s="799" t="s">
        <v>216</v>
      </c>
      <c r="B10" s="800" t="s">
        <v>217</v>
      </c>
      <c r="C10" s="800" t="s">
        <v>218</v>
      </c>
      <c r="D10" s="800" t="s">
        <v>219</v>
      </c>
      <c r="E10" s="800" t="s">
        <v>220</v>
      </c>
      <c r="F10" s="800" t="s">
        <v>221</v>
      </c>
      <c r="G10" s="800" t="s">
        <v>222</v>
      </c>
      <c r="H10" s="800" t="s">
        <v>223</v>
      </c>
      <c r="I10" s="800" t="s">
        <v>224</v>
      </c>
      <c r="J10" s="800" t="s">
        <v>225</v>
      </c>
      <c r="K10" s="800" t="s">
        <v>226</v>
      </c>
      <c r="L10" s="801" t="s">
        <v>227</v>
      </c>
      <c r="M10" s="48"/>
    </row>
    <row r="11" spans="1:13" s="49" customFormat="1" ht="12.75">
      <c r="A11" s="802" t="s">
        <v>201</v>
      </c>
      <c r="B11" s="803"/>
      <c r="C11" s="804">
        <v>136506</v>
      </c>
      <c r="D11" s="804"/>
      <c r="E11" s="804"/>
      <c r="F11" s="805">
        <f aca="true" t="shared" si="0" ref="F11:F18">SUM(B11:E11)</f>
        <v>136506</v>
      </c>
      <c r="G11" s="804">
        <v>4586</v>
      </c>
      <c r="H11" s="803">
        <f aca="true" t="shared" si="1" ref="H11:H18">SUM(F11:G11)</f>
        <v>141092</v>
      </c>
      <c r="I11" s="804">
        <v>136586</v>
      </c>
      <c r="J11" s="804">
        <v>3221</v>
      </c>
      <c r="K11" s="804">
        <v>1285</v>
      </c>
      <c r="L11" s="806">
        <f aca="true" t="shared" si="2" ref="L11:L18">SUM(I11:K11)</f>
        <v>141092</v>
      </c>
      <c r="M11" s="48"/>
    </row>
    <row r="12" spans="1:13" s="49" customFormat="1" ht="12.75">
      <c r="A12" s="807" t="s">
        <v>654</v>
      </c>
      <c r="B12" s="808"/>
      <c r="C12" s="804">
        <v>60553</v>
      </c>
      <c r="D12" s="804"/>
      <c r="E12" s="804"/>
      <c r="F12" s="805">
        <f t="shared" si="0"/>
        <v>60553</v>
      </c>
      <c r="G12" s="804">
        <v>882</v>
      </c>
      <c r="H12" s="803">
        <f t="shared" si="1"/>
        <v>61435</v>
      </c>
      <c r="I12" s="804">
        <v>59998</v>
      </c>
      <c r="J12" s="804">
        <v>618</v>
      </c>
      <c r="K12" s="804">
        <v>819</v>
      </c>
      <c r="L12" s="806">
        <f t="shared" si="2"/>
        <v>61435</v>
      </c>
      <c r="M12" s="48"/>
    </row>
    <row r="13" spans="1:13" s="49" customFormat="1" ht="12.75">
      <c r="A13" s="807" t="s">
        <v>655</v>
      </c>
      <c r="B13" s="808">
        <v>1502</v>
      </c>
      <c r="C13" s="804">
        <v>451332</v>
      </c>
      <c r="D13" s="804"/>
      <c r="E13" s="804"/>
      <c r="F13" s="805">
        <f t="shared" si="0"/>
        <v>452834</v>
      </c>
      <c r="G13" s="804">
        <v>6828</v>
      </c>
      <c r="H13" s="803">
        <f t="shared" si="1"/>
        <v>459662</v>
      </c>
      <c r="I13" s="804">
        <v>456724</v>
      </c>
      <c r="J13" s="804">
        <v>2711</v>
      </c>
      <c r="K13" s="804">
        <v>227</v>
      </c>
      <c r="L13" s="806">
        <f t="shared" si="2"/>
        <v>459662</v>
      </c>
      <c r="M13" s="48"/>
    </row>
    <row r="14" spans="1:13" s="49" customFormat="1" ht="12.75">
      <c r="A14" s="809" t="s">
        <v>86</v>
      </c>
      <c r="B14" s="808"/>
      <c r="C14" s="804">
        <v>38286</v>
      </c>
      <c r="D14" s="804"/>
      <c r="E14" s="804"/>
      <c r="F14" s="805">
        <f t="shared" si="0"/>
        <v>38286</v>
      </c>
      <c r="G14" s="804">
        <v>10851</v>
      </c>
      <c r="H14" s="803">
        <f t="shared" si="1"/>
        <v>49137</v>
      </c>
      <c r="I14" s="804">
        <v>37916</v>
      </c>
      <c r="J14" s="804">
        <v>10845</v>
      </c>
      <c r="K14" s="804">
        <v>376</v>
      </c>
      <c r="L14" s="806">
        <f t="shared" si="2"/>
        <v>49137</v>
      </c>
      <c r="M14" s="48"/>
    </row>
    <row r="15" spans="1:13" s="49" customFormat="1" ht="12.75">
      <c r="A15" s="809" t="s">
        <v>87</v>
      </c>
      <c r="B15" s="808"/>
      <c r="C15" s="804"/>
      <c r="D15" s="804"/>
      <c r="E15" s="804"/>
      <c r="F15" s="805">
        <f t="shared" si="0"/>
        <v>0</v>
      </c>
      <c r="G15" s="804">
        <v>1050</v>
      </c>
      <c r="H15" s="803">
        <f t="shared" si="1"/>
        <v>1050</v>
      </c>
      <c r="I15" s="804">
        <v>0</v>
      </c>
      <c r="J15" s="804">
        <v>1050</v>
      </c>
      <c r="K15" s="804"/>
      <c r="L15" s="806">
        <f t="shared" si="2"/>
        <v>1050</v>
      </c>
      <c r="M15" s="48"/>
    </row>
    <row r="16" spans="1:13" s="49" customFormat="1" ht="12.75">
      <c r="A16" s="809" t="s">
        <v>88</v>
      </c>
      <c r="B16" s="808">
        <v>254</v>
      </c>
      <c r="C16" s="804">
        <v>7239</v>
      </c>
      <c r="D16" s="804"/>
      <c r="E16" s="804"/>
      <c r="F16" s="805">
        <f t="shared" si="0"/>
        <v>7493</v>
      </c>
      <c r="G16" s="804">
        <v>31199</v>
      </c>
      <c r="H16" s="803">
        <f t="shared" si="1"/>
        <v>38692</v>
      </c>
      <c r="I16" s="804">
        <v>17486</v>
      </c>
      <c r="J16" s="804">
        <v>14172</v>
      </c>
      <c r="K16" s="804">
        <v>7034</v>
      </c>
      <c r="L16" s="806">
        <f t="shared" si="2"/>
        <v>38692</v>
      </c>
      <c r="M16" s="48"/>
    </row>
    <row r="17" spans="1:13" ht="13.5" customHeight="1">
      <c r="A17" s="810" t="s">
        <v>228</v>
      </c>
      <c r="B17" s="811"/>
      <c r="C17" s="811">
        <v>844</v>
      </c>
      <c r="D17" s="811"/>
      <c r="E17" s="811"/>
      <c r="F17" s="805">
        <f t="shared" si="0"/>
        <v>844</v>
      </c>
      <c r="G17" s="811">
        <v>8562</v>
      </c>
      <c r="H17" s="803">
        <f t="shared" si="1"/>
        <v>9406</v>
      </c>
      <c r="I17" s="811">
        <v>7506</v>
      </c>
      <c r="J17" s="811">
        <v>688</v>
      </c>
      <c r="K17" s="811">
        <v>1212</v>
      </c>
      <c r="L17" s="806">
        <f t="shared" si="2"/>
        <v>9406</v>
      </c>
      <c r="M17" s="18"/>
    </row>
    <row r="18" spans="1:13" ht="13.5" customHeight="1" thickBot="1">
      <c r="A18" s="812" t="s">
        <v>985</v>
      </c>
      <c r="B18" s="813">
        <v>14785</v>
      </c>
      <c r="C18" s="813">
        <v>5308225</v>
      </c>
      <c r="D18" s="813">
        <v>73317</v>
      </c>
      <c r="E18" s="813">
        <v>2841041</v>
      </c>
      <c r="F18" s="805">
        <f t="shared" si="0"/>
        <v>8237368</v>
      </c>
      <c r="G18" s="813">
        <v>350595</v>
      </c>
      <c r="H18" s="803">
        <f t="shared" si="1"/>
        <v>8587963</v>
      </c>
      <c r="I18" s="813">
        <v>7974630</v>
      </c>
      <c r="J18" s="813">
        <v>220994</v>
      </c>
      <c r="K18" s="813">
        <v>392339</v>
      </c>
      <c r="L18" s="806">
        <f t="shared" si="2"/>
        <v>8587963</v>
      </c>
      <c r="M18" s="18"/>
    </row>
    <row r="19" spans="1:13" s="24" customFormat="1" ht="30" customHeight="1" thickBot="1">
      <c r="A19" s="814" t="s">
        <v>229</v>
      </c>
      <c r="B19" s="815">
        <f aca="true" t="shared" si="3" ref="B19:L19">SUM(B11:B18)</f>
        <v>16541</v>
      </c>
      <c r="C19" s="815">
        <f t="shared" si="3"/>
        <v>6002985</v>
      </c>
      <c r="D19" s="815">
        <f t="shared" si="3"/>
        <v>73317</v>
      </c>
      <c r="E19" s="815">
        <f t="shared" si="3"/>
        <v>2841041</v>
      </c>
      <c r="F19" s="815">
        <f t="shared" si="3"/>
        <v>8933884</v>
      </c>
      <c r="G19" s="815">
        <f t="shared" si="3"/>
        <v>414553</v>
      </c>
      <c r="H19" s="815">
        <f t="shared" si="3"/>
        <v>9348437</v>
      </c>
      <c r="I19" s="815">
        <f t="shared" si="3"/>
        <v>8690846</v>
      </c>
      <c r="J19" s="815">
        <f t="shared" si="3"/>
        <v>254299</v>
      </c>
      <c r="K19" s="815">
        <f t="shared" si="3"/>
        <v>403292</v>
      </c>
      <c r="L19" s="815">
        <f t="shared" si="3"/>
        <v>9348437</v>
      </c>
      <c r="M19" s="23"/>
    </row>
    <row r="20" spans="1:13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8"/>
    </row>
    <row r="21" spans="1:13" ht="12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8"/>
    </row>
    <row r="22" spans="1:13" ht="12.75">
      <c r="A22" s="18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8"/>
    </row>
    <row r="23" spans="1:13" ht="12.75">
      <c r="A23" s="18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8"/>
    </row>
    <row r="24" spans="1:13" ht="12.75">
      <c r="A24" s="18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8"/>
    </row>
    <row r="25" spans="1:13" ht="12.75">
      <c r="A25" s="18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8"/>
    </row>
    <row r="26" spans="2:12" ht="12.75"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</row>
    <row r="27" spans="2:12" ht="12.75"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</row>
    <row r="28" spans="2:12" ht="12.75"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</row>
  </sheetData>
  <sheetProtection/>
  <mergeCells count="5">
    <mergeCell ref="K1:L1"/>
    <mergeCell ref="A4:L4"/>
    <mergeCell ref="B9:H9"/>
    <mergeCell ref="I9:L9"/>
    <mergeCell ref="A5:L5"/>
  </mergeCells>
  <printOptions horizontalCentered="1"/>
  <pageMargins left="0.19652777777777777" right="0.07847222222222222" top="0.9840277777777778" bottom="0.9840277777777778" header="0.5118055555555556" footer="0.5118055555555556"/>
  <pageSetup fitToHeight="1" fitToWidth="1" horizontalDpi="300" verticalDpi="300" orientation="landscape" paperSize="9" scale="9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"/>
  <sheetViews>
    <sheetView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4" sqref="A4:L4"/>
    </sheetView>
  </sheetViews>
  <sheetFormatPr defaultColWidth="9.140625" defaultRowHeight="12.75"/>
  <cols>
    <col min="1" max="1" width="28.28125" style="55" customWidth="1"/>
    <col min="2" max="2" width="10.421875" style="58" bestFit="1" customWidth="1"/>
    <col min="3" max="12" width="10.7109375" style="58" customWidth="1"/>
    <col min="13" max="15" width="7.8515625" style="58" customWidth="1"/>
    <col min="16" max="16384" width="9.140625" style="55" customWidth="1"/>
  </cols>
  <sheetData>
    <row r="1" spans="1:15" ht="12.75">
      <c r="A1" s="50"/>
      <c r="B1" s="51"/>
      <c r="C1" s="51"/>
      <c r="D1" s="51"/>
      <c r="E1" s="51"/>
      <c r="F1" s="51"/>
      <c r="G1" s="51"/>
      <c r="H1" s="51"/>
      <c r="I1" s="51"/>
      <c r="J1" s="1325" t="s">
        <v>814</v>
      </c>
      <c r="K1" s="1325"/>
      <c r="L1" s="1325"/>
      <c r="M1" s="52"/>
      <c r="N1" s="53"/>
      <c r="O1" s="54"/>
    </row>
    <row r="2" spans="1:15" ht="13.5" customHeight="1">
      <c r="A2" s="50"/>
      <c r="B2" s="51"/>
      <c r="C2" s="51"/>
      <c r="D2" s="51"/>
      <c r="E2" s="51"/>
      <c r="F2" s="51"/>
      <c r="G2" s="51"/>
      <c r="H2" s="51"/>
      <c r="I2" s="51"/>
      <c r="J2" s="1325" t="s">
        <v>6</v>
      </c>
      <c r="K2" s="1325"/>
      <c r="L2" s="1325"/>
      <c r="M2" s="52"/>
      <c r="N2" s="53"/>
      <c r="O2" s="54"/>
    </row>
    <row r="3" spans="1:15" ht="6.75" customHeight="1">
      <c r="A3" s="50"/>
      <c r="B3" s="51"/>
      <c r="C3" s="51"/>
      <c r="D3" s="51"/>
      <c r="E3" s="51"/>
      <c r="F3" s="51"/>
      <c r="G3" s="51"/>
      <c r="H3" s="51"/>
      <c r="I3" s="51"/>
      <c r="J3" s="1325"/>
      <c r="K3" s="1325"/>
      <c r="L3" s="1325"/>
      <c r="M3" s="52"/>
      <c r="N3" s="53"/>
      <c r="O3" s="54"/>
    </row>
    <row r="4" spans="1:15" ht="20.25">
      <c r="A4" s="1324" t="s">
        <v>657</v>
      </c>
      <c r="B4" s="1324"/>
      <c r="C4" s="1324"/>
      <c r="D4" s="1324"/>
      <c r="E4" s="1324"/>
      <c r="F4" s="1324"/>
      <c r="G4" s="1324"/>
      <c r="H4" s="1324"/>
      <c r="I4" s="1324"/>
      <c r="J4" s="1324"/>
      <c r="K4" s="1324"/>
      <c r="L4" s="1324"/>
      <c r="M4" s="54"/>
      <c r="N4" s="54"/>
      <c r="O4" s="54"/>
    </row>
    <row r="5" spans="1:15" ht="20.25">
      <c r="A5" s="1324" t="s">
        <v>593</v>
      </c>
      <c r="B5" s="1324"/>
      <c r="C5" s="1324"/>
      <c r="D5" s="1324"/>
      <c r="E5" s="1324"/>
      <c r="F5" s="1324"/>
      <c r="G5" s="1324"/>
      <c r="H5" s="1324"/>
      <c r="I5" s="1324"/>
      <c r="J5" s="1324"/>
      <c r="K5" s="1324"/>
      <c r="L5" s="1324"/>
      <c r="M5" s="54"/>
      <c r="N5" s="54"/>
      <c r="O5" s="54"/>
    </row>
    <row r="6" spans="1:15" ht="10.5" customHeight="1">
      <c r="A6" s="56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4"/>
      <c r="N6" s="54"/>
      <c r="O6" s="54"/>
    </row>
    <row r="7" spans="1:12" ht="2.25" customHeight="1" hidden="1">
      <c r="A7" s="50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</row>
    <row r="8" spans="1:15" ht="13.5" thickBot="1">
      <c r="A8" s="50"/>
      <c r="B8" s="51"/>
      <c r="C8" s="51"/>
      <c r="D8" s="51"/>
      <c r="E8" s="51"/>
      <c r="F8" s="51"/>
      <c r="G8" s="51"/>
      <c r="H8" s="923"/>
      <c r="I8" s="51"/>
      <c r="J8" s="51"/>
      <c r="K8" s="51"/>
      <c r="L8" s="59" t="s">
        <v>166</v>
      </c>
      <c r="O8" s="59"/>
    </row>
    <row r="9" spans="1:15" ht="15" customHeight="1">
      <c r="A9" s="816"/>
      <c r="B9" s="817" t="s">
        <v>230</v>
      </c>
      <c r="C9" s="817" t="s">
        <v>230</v>
      </c>
      <c r="D9" s="817" t="s">
        <v>231</v>
      </c>
      <c r="E9" s="817" t="s">
        <v>658</v>
      </c>
      <c r="F9" s="817" t="s">
        <v>232</v>
      </c>
      <c r="G9" s="817" t="s">
        <v>233</v>
      </c>
      <c r="H9" s="817" t="s">
        <v>281</v>
      </c>
      <c r="I9" s="817" t="s">
        <v>282</v>
      </c>
      <c r="J9" s="817" t="s">
        <v>283</v>
      </c>
      <c r="K9" s="817" t="s">
        <v>284</v>
      </c>
      <c r="L9" s="818" t="s">
        <v>170</v>
      </c>
      <c r="M9" s="60"/>
      <c r="N9" s="60"/>
      <c r="O9" s="60"/>
    </row>
    <row r="10" spans="1:15" ht="15.75" customHeight="1">
      <c r="A10" s="819" t="s">
        <v>167</v>
      </c>
      <c r="B10" s="820" t="s">
        <v>285</v>
      </c>
      <c r="C10" s="820" t="s">
        <v>576</v>
      </c>
      <c r="D10" s="820" t="s">
        <v>286</v>
      </c>
      <c r="E10" s="820" t="s">
        <v>659</v>
      </c>
      <c r="F10" s="820" t="s">
        <v>287</v>
      </c>
      <c r="G10" s="820" t="s">
        <v>288</v>
      </c>
      <c r="H10" s="820" t="s">
        <v>289</v>
      </c>
      <c r="I10" s="820" t="s">
        <v>290</v>
      </c>
      <c r="J10" s="820" t="s">
        <v>291</v>
      </c>
      <c r="K10" s="820" t="s">
        <v>292</v>
      </c>
      <c r="L10" s="821" t="s">
        <v>291</v>
      </c>
      <c r="M10" s="60"/>
      <c r="N10" s="60"/>
      <c r="O10" s="60"/>
    </row>
    <row r="11" spans="1:15" ht="15" customHeight="1" thickBot="1">
      <c r="A11" s="822"/>
      <c r="B11" s="820"/>
      <c r="C11" s="820"/>
      <c r="D11" s="820" t="s">
        <v>293</v>
      </c>
      <c r="E11" s="820" t="s">
        <v>660</v>
      </c>
      <c r="F11" s="820" t="s">
        <v>291</v>
      </c>
      <c r="G11" s="820" t="s">
        <v>294</v>
      </c>
      <c r="H11" s="820" t="s">
        <v>294</v>
      </c>
      <c r="I11" s="820" t="s">
        <v>295</v>
      </c>
      <c r="J11" s="820"/>
      <c r="K11" s="820"/>
      <c r="L11" s="821"/>
      <c r="M11" s="51"/>
      <c r="N11" s="51"/>
      <c r="O11" s="51"/>
    </row>
    <row r="12" spans="1:15" ht="19.5" customHeight="1">
      <c r="A12" s="823" t="s">
        <v>201</v>
      </c>
      <c r="B12" s="824">
        <v>2761</v>
      </c>
      <c r="C12" s="824"/>
      <c r="D12" s="824">
        <v>460</v>
      </c>
      <c r="E12" s="824"/>
      <c r="F12" s="824">
        <f aca="true" t="shared" si="0" ref="F12:F19">SUM(B12:E12)</f>
        <v>3221</v>
      </c>
      <c r="G12" s="824"/>
      <c r="H12" s="824"/>
      <c r="I12" s="824">
        <v>9260</v>
      </c>
      <c r="J12" s="824">
        <f aca="true" t="shared" si="1" ref="J12:J19">SUM(F12:I12)</f>
        <v>12481</v>
      </c>
      <c r="K12" s="824"/>
      <c r="L12" s="825">
        <f aca="true" t="shared" si="2" ref="L12:L19">SUM(J12:K12)</f>
        <v>12481</v>
      </c>
      <c r="M12" s="61"/>
      <c r="N12" s="61"/>
      <c r="O12" s="61"/>
    </row>
    <row r="13" spans="1:15" ht="19.5" customHeight="1">
      <c r="A13" s="826" t="s">
        <v>654</v>
      </c>
      <c r="B13" s="827">
        <v>587</v>
      </c>
      <c r="C13" s="827"/>
      <c r="D13" s="827">
        <v>31</v>
      </c>
      <c r="E13" s="827"/>
      <c r="F13" s="827">
        <f t="shared" si="0"/>
        <v>618</v>
      </c>
      <c r="G13" s="827"/>
      <c r="H13" s="827"/>
      <c r="I13" s="827">
        <v>7618</v>
      </c>
      <c r="J13" s="827">
        <f t="shared" si="1"/>
        <v>8236</v>
      </c>
      <c r="K13" s="827"/>
      <c r="L13" s="828">
        <f t="shared" si="2"/>
        <v>8236</v>
      </c>
      <c r="M13" s="61"/>
      <c r="N13" s="61"/>
      <c r="O13" s="61"/>
    </row>
    <row r="14" spans="1:15" ht="19.5" customHeight="1">
      <c r="A14" s="826" t="s">
        <v>655</v>
      </c>
      <c r="B14" s="827">
        <v>2382</v>
      </c>
      <c r="C14" s="827"/>
      <c r="D14" s="827">
        <v>329</v>
      </c>
      <c r="E14" s="827"/>
      <c r="F14" s="827">
        <f t="shared" si="0"/>
        <v>2711</v>
      </c>
      <c r="G14" s="827"/>
      <c r="H14" s="827"/>
      <c r="I14" s="827">
        <v>965</v>
      </c>
      <c r="J14" s="827">
        <f t="shared" si="1"/>
        <v>3676</v>
      </c>
      <c r="K14" s="827"/>
      <c r="L14" s="828">
        <f t="shared" si="2"/>
        <v>3676</v>
      </c>
      <c r="M14" s="61"/>
      <c r="N14" s="61"/>
      <c r="O14" s="61"/>
    </row>
    <row r="15" spans="1:15" ht="19.5" customHeight="1">
      <c r="A15" s="826" t="s">
        <v>86</v>
      </c>
      <c r="B15" s="827">
        <v>10745</v>
      </c>
      <c r="C15" s="827"/>
      <c r="D15" s="827">
        <v>100</v>
      </c>
      <c r="E15" s="827"/>
      <c r="F15" s="827">
        <f t="shared" si="0"/>
        <v>10845</v>
      </c>
      <c r="G15" s="827"/>
      <c r="H15" s="827"/>
      <c r="I15" s="827">
        <v>326</v>
      </c>
      <c r="J15" s="827">
        <f t="shared" si="1"/>
        <v>11171</v>
      </c>
      <c r="K15" s="827"/>
      <c r="L15" s="828">
        <f t="shared" si="2"/>
        <v>11171</v>
      </c>
      <c r="M15" s="61"/>
      <c r="N15" s="61"/>
      <c r="O15" s="61"/>
    </row>
    <row r="16" spans="1:15" ht="19.5" customHeight="1">
      <c r="A16" s="826" t="s">
        <v>90</v>
      </c>
      <c r="B16" s="827">
        <v>1050</v>
      </c>
      <c r="C16" s="827"/>
      <c r="D16" s="827"/>
      <c r="E16" s="827"/>
      <c r="F16" s="827">
        <f t="shared" si="0"/>
        <v>1050</v>
      </c>
      <c r="G16" s="827"/>
      <c r="H16" s="827"/>
      <c r="I16" s="827"/>
      <c r="J16" s="827">
        <f t="shared" si="1"/>
        <v>1050</v>
      </c>
      <c r="K16" s="827"/>
      <c r="L16" s="828">
        <f t="shared" si="2"/>
        <v>1050</v>
      </c>
      <c r="M16" s="61"/>
      <c r="N16" s="61"/>
      <c r="O16" s="61"/>
    </row>
    <row r="17" spans="1:15" ht="19.5" customHeight="1">
      <c r="A17" s="826" t="s">
        <v>88</v>
      </c>
      <c r="B17" s="827">
        <v>13412</v>
      </c>
      <c r="C17" s="827"/>
      <c r="D17" s="827">
        <v>760</v>
      </c>
      <c r="E17" s="827"/>
      <c r="F17" s="827">
        <f t="shared" si="0"/>
        <v>14172</v>
      </c>
      <c r="G17" s="827"/>
      <c r="H17" s="827"/>
      <c r="I17" s="827"/>
      <c r="J17" s="827">
        <f t="shared" si="1"/>
        <v>14172</v>
      </c>
      <c r="K17" s="827"/>
      <c r="L17" s="828">
        <f t="shared" si="2"/>
        <v>14172</v>
      </c>
      <c r="M17" s="61"/>
      <c r="N17" s="61"/>
      <c r="O17" s="61"/>
    </row>
    <row r="18" spans="1:15" ht="20.25" customHeight="1">
      <c r="A18" s="829" t="s">
        <v>228</v>
      </c>
      <c r="B18" s="830">
        <v>62</v>
      </c>
      <c r="C18" s="830"/>
      <c r="D18" s="830">
        <v>626</v>
      </c>
      <c r="E18" s="830"/>
      <c r="F18" s="827">
        <f t="shared" si="0"/>
        <v>688</v>
      </c>
      <c r="G18" s="830"/>
      <c r="H18" s="830"/>
      <c r="I18" s="830">
        <v>97030</v>
      </c>
      <c r="J18" s="827">
        <f t="shared" si="1"/>
        <v>97718</v>
      </c>
      <c r="K18" s="827"/>
      <c r="L18" s="828">
        <f t="shared" si="2"/>
        <v>97718</v>
      </c>
      <c r="M18" s="61"/>
      <c r="N18" s="61"/>
      <c r="O18" s="61"/>
    </row>
    <row r="19" spans="1:15" ht="20.25" customHeight="1" thickBot="1">
      <c r="A19" s="831" t="s">
        <v>656</v>
      </c>
      <c r="B19" s="832">
        <v>227606</v>
      </c>
      <c r="C19" s="832"/>
      <c r="D19" s="832">
        <v>-6612</v>
      </c>
      <c r="E19" s="832"/>
      <c r="F19" s="833">
        <f t="shared" si="0"/>
        <v>220994</v>
      </c>
      <c r="G19" s="832"/>
      <c r="H19" s="832">
        <v>-7521</v>
      </c>
      <c r="I19" s="832">
        <v>-115199</v>
      </c>
      <c r="J19" s="833">
        <f t="shared" si="1"/>
        <v>98274</v>
      </c>
      <c r="K19" s="833"/>
      <c r="L19" s="834">
        <f t="shared" si="2"/>
        <v>98274</v>
      </c>
      <c r="M19" s="61"/>
      <c r="N19" s="61"/>
      <c r="O19" s="61"/>
    </row>
    <row r="20" spans="1:15" ht="19.5" customHeight="1" thickBot="1">
      <c r="A20" s="835" t="s">
        <v>296</v>
      </c>
      <c r="B20" s="836">
        <f aca="true" t="shared" si="3" ref="B20:L20">SUM(B12:B19)</f>
        <v>258605</v>
      </c>
      <c r="C20" s="836">
        <f t="shared" si="3"/>
        <v>0</v>
      </c>
      <c r="D20" s="836">
        <f t="shared" si="3"/>
        <v>-4306</v>
      </c>
      <c r="E20" s="836">
        <f t="shared" si="3"/>
        <v>0</v>
      </c>
      <c r="F20" s="836">
        <f t="shared" si="3"/>
        <v>254299</v>
      </c>
      <c r="G20" s="836">
        <f t="shared" si="3"/>
        <v>0</v>
      </c>
      <c r="H20" s="836">
        <f t="shared" si="3"/>
        <v>-7521</v>
      </c>
      <c r="I20" s="836">
        <f t="shared" si="3"/>
        <v>0</v>
      </c>
      <c r="J20" s="836">
        <f t="shared" si="3"/>
        <v>246778</v>
      </c>
      <c r="K20" s="836">
        <f t="shared" si="3"/>
        <v>0</v>
      </c>
      <c r="L20" s="837">
        <f t="shared" si="3"/>
        <v>246778</v>
      </c>
      <c r="M20" s="62"/>
      <c r="N20" s="62"/>
      <c r="O20" s="62"/>
    </row>
    <row r="21" spans="1:15" ht="12.75">
      <c r="A21" s="63"/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4"/>
      <c r="N21" s="64"/>
      <c r="O21" s="64"/>
    </row>
    <row r="22" spans="1:12" ht="12.75">
      <c r="A22" s="50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</row>
    <row r="23" spans="1:12" ht="12.75">
      <c r="A23" s="50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</row>
    <row r="24" spans="1:12" ht="12.75">
      <c r="A24" s="50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</row>
    <row r="25" spans="1:12" ht="12.75">
      <c r="A25" s="50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</row>
    <row r="26" spans="1:12" ht="12.75">
      <c r="A26" s="50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</row>
    <row r="27" spans="1:12" ht="12.75">
      <c r="A27" s="50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</row>
    <row r="28" spans="1:12" ht="12.75">
      <c r="A28" s="50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</row>
    <row r="29" spans="1:12" ht="12.75">
      <c r="A29" s="50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</row>
    <row r="30" spans="1:12" ht="12.75">
      <c r="A30" s="50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</row>
    <row r="31" spans="1:12" ht="12.75">
      <c r="A31" s="50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</row>
    <row r="32" spans="1:12" ht="12.75">
      <c r="A32" s="50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</row>
  </sheetData>
  <sheetProtection/>
  <mergeCells count="5">
    <mergeCell ref="A5:L5"/>
    <mergeCell ref="J1:L1"/>
    <mergeCell ref="J2:L2"/>
    <mergeCell ref="J3:L3"/>
    <mergeCell ref="A4:L4"/>
  </mergeCells>
  <printOptions horizontalCentered="1"/>
  <pageMargins left="0.9840277777777778" right="0.9840277777777778" top="0.9840277777777778" bottom="0.9840277777777778" header="0.5118055555555556" footer="0.5118055555555556"/>
  <pageSetup fitToHeight="1" fitToWidth="1" horizontalDpi="300" verticalDpi="300" orientation="landscape" paperSize="9" scale="86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Munka19">
    <pageSetUpPr fitToPage="1"/>
  </sheetPr>
  <dimension ref="A1:J24"/>
  <sheetViews>
    <sheetView workbookViewId="0" topLeftCell="A1">
      <selection activeCell="G7" sqref="G7"/>
    </sheetView>
  </sheetViews>
  <sheetFormatPr defaultColWidth="9.140625" defaultRowHeight="12.75"/>
  <cols>
    <col min="1" max="1" width="5.8515625" style="232" customWidth="1"/>
    <col min="2" max="2" width="30.8515625" style="233" customWidth="1"/>
    <col min="3" max="3" width="14.57421875" style="233" customWidth="1"/>
    <col min="4" max="9" width="11.00390625" style="233" customWidth="1"/>
    <col min="10" max="10" width="11.8515625" style="233" customWidth="1"/>
    <col min="11" max="16384" width="8.00390625" style="233" customWidth="1"/>
  </cols>
  <sheetData>
    <row r="1" spans="1:10" ht="14.25" thickBot="1">
      <c r="A1" s="946"/>
      <c r="B1" s="947"/>
      <c r="C1" s="947"/>
      <c r="D1" s="947"/>
      <c r="E1" s="947"/>
      <c r="F1" s="947"/>
      <c r="G1" s="947"/>
      <c r="H1" s="947"/>
      <c r="I1" s="947"/>
      <c r="J1" s="948" t="s">
        <v>759</v>
      </c>
    </row>
    <row r="2" spans="1:10" s="235" customFormat="1" ht="26.25" customHeight="1">
      <c r="A2" s="1330" t="s">
        <v>760</v>
      </c>
      <c r="B2" s="1328" t="s">
        <v>761</v>
      </c>
      <c r="C2" s="1328" t="s">
        <v>762</v>
      </c>
      <c r="D2" s="1328" t="s">
        <v>763</v>
      </c>
      <c r="E2" s="1328" t="s">
        <v>987</v>
      </c>
      <c r="F2" s="949" t="s">
        <v>764</v>
      </c>
      <c r="G2" s="950"/>
      <c r="H2" s="950"/>
      <c r="I2" s="951"/>
      <c r="J2" s="1326" t="s">
        <v>765</v>
      </c>
    </row>
    <row r="3" spans="1:10" s="236" customFormat="1" ht="32.25" customHeight="1" thickBot="1">
      <c r="A3" s="1331"/>
      <c r="B3" s="1332"/>
      <c r="C3" s="1332"/>
      <c r="D3" s="1329"/>
      <c r="E3" s="1329"/>
      <c r="F3" s="952" t="s">
        <v>766</v>
      </c>
      <c r="G3" s="953" t="s">
        <v>134</v>
      </c>
      <c r="H3" s="953" t="s">
        <v>234</v>
      </c>
      <c r="I3" s="954" t="s">
        <v>235</v>
      </c>
      <c r="J3" s="1327"/>
    </row>
    <row r="4" spans="1:10" s="237" customFormat="1" ht="13.5" customHeight="1" thickBot="1">
      <c r="A4" s="955"/>
      <c r="B4" s="956">
        <v>2</v>
      </c>
      <c r="C4" s="957">
        <v>3</v>
      </c>
      <c r="D4" s="957">
        <v>4</v>
      </c>
      <c r="E4" s="957">
        <v>5</v>
      </c>
      <c r="F4" s="957">
        <v>6</v>
      </c>
      <c r="G4" s="957">
        <v>7</v>
      </c>
      <c r="H4" s="957">
        <v>8</v>
      </c>
      <c r="I4" s="957">
        <v>9</v>
      </c>
      <c r="J4" s="958" t="s">
        <v>767</v>
      </c>
    </row>
    <row r="5" spans="1:10" ht="33.75" customHeight="1">
      <c r="A5" s="959"/>
      <c r="B5" s="238" t="s">
        <v>768</v>
      </c>
      <c r="C5" s="239"/>
      <c r="D5" s="240">
        <f>SUM(D6:D7)</f>
        <v>80000</v>
      </c>
      <c r="E5" s="960"/>
      <c r="F5" s="960"/>
      <c r="G5" s="240">
        <f>SUM(G6:G7)</f>
        <v>0</v>
      </c>
      <c r="H5" s="240">
        <f>SUM(H6:H7)</f>
        <v>0</v>
      </c>
      <c r="I5" s="241">
        <f>SUM(I6:I7)</f>
        <v>0</v>
      </c>
      <c r="J5" s="242">
        <f>SUM(J6:J7)</f>
        <v>30000</v>
      </c>
    </row>
    <row r="6" spans="1:10" ht="21" customHeight="1">
      <c r="A6" s="961"/>
      <c r="B6" s="962" t="s">
        <v>812</v>
      </c>
      <c r="C6" s="963">
        <v>2013</v>
      </c>
      <c r="D6" s="964">
        <v>50000</v>
      </c>
      <c r="E6" s="964">
        <v>13521</v>
      </c>
      <c r="F6" s="964"/>
      <c r="G6" s="964"/>
      <c r="H6" s="964"/>
      <c r="I6" s="965"/>
      <c r="J6" s="246">
        <f aca="true" t="shared" si="0" ref="J6:J14">SUM(F6:I6)</f>
        <v>0</v>
      </c>
    </row>
    <row r="7" spans="1:10" ht="21" customHeight="1">
      <c r="A7" s="961"/>
      <c r="B7" s="966" t="s">
        <v>236</v>
      </c>
      <c r="C7" s="963">
        <v>2013</v>
      </c>
      <c r="D7" s="964">
        <v>30000</v>
      </c>
      <c r="E7" s="964">
        <v>0</v>
      </c>
      <c r="F7" s="964">
        <v>30000</v>
      </c>
      <c r="G7" s="964"/>
      <c r="H7" s="964"/>
      <c r="I7" s="965"/>
      <c r="J7" s="246">
        <f t="shared" si="0"/>
        <v>30000</v>
      </c>
    </row>
    <row r="8" spans="1:10" ht="36" customHeight="1">
      <c r="A8" s="961"/>
      <c r="B8" s="967" t="s">
        <v>813</v>
      </c>
      <c r="C8" s="243"/>
      <c r="D8" s="244">
        <f aca="true" t="shared" si="1" ref="D8:I8">SUM(D9:D14)</f>
        <v>569716</v>
      </c>
      <c r="E8" s="244">
        <f t="shared" si="1"/>
        <v>26655</v>
      </c>
      <c r="F8" s="244">
        <f t="shared" si="1"/>
        <v>1996</v>
      </c>
      <c r="G8" s="244">
        <f t="shared" si="1"/>
        <v>1996</v>
      </c>
      <c r="H8" s="244">
        <f t="shared" si="1"/>
        <v>79723</v>
      </c>
      <c r="I8" s="245">
        <f t="shared" si="1"/>
        <v>10379</v>
      </c>
      <c r="J8" s="246">
        <f t="shared" si="0"/>
        <v>94094</v>
      </c>
    </row>
    <row r="9" spans="1:10" ht="21" customHeight="1">
      <c r="A9" s="961"/>
      <c r="B9" s="968" t="s">
        <v>237</v>
      </c>
      <c r="C9" s="969">
        <v>2010</v>
      </c>
      <c r="D9" s="964">
        <v>27788</v>
      </c>
      <c r="E9" s="964">
        <v>1209</v>
      </c>
      <c r="F9" s="964"/>
      <c r="G9" s="964"/>
      <c r="H9" s="964"/>
      <c r="I9" s="965"/>
      <c r="J9" s="246">
        <f t="shared" si="0"/>
        <v>0</v>
      </c>
    </row>
    <row r="10" spans="1:10" ht="21" customHeight="1">
      <c r="A10" s="961"/>
      <c r="B10" s="968" t="s">
        <v>238</v>
      </c>
      <c r="C10" s="969">
        <v>2010</v>
      </c>
      <c r="D10" s="964">
        <v>8969</v>
      </c>
      <c r="E10" s="964">
        <v>390</v>
      </c>
      <c r="F10" s="964"/>
      <c r="G10" s="964"/>
      <c r="H10" s="964"/>
      <c r="I10" s="965"/>
      <c r="J10" s="246">
        <f t="shared" si="0"/>
        <v>0</v>
      </c>
    </row>
    <row r="11" spans="1:10" ht="21" customHeight="1">
      <c r="A11" s="961"/>
      <c r="B11" s="968" t="s">
        <v>239</v>
      </c>
      <c r="C11" s="969">
        <v>2005</v>
      </c>
      <c r="D11" s="964">
        <v>430000</v>
      </c>
      <c r="E11" s="964">
        <v>22780</v>
      </c>
      <c r="F11" s="964"/>
      <c r="G11" s="964"/>
      <c r="H11" s="964"/>
      <c r="I11" s="965"/>
      <c r="J11" s="246">
        <f t="shared" si="0"/>
        <v>0</v>
      </c>
    </row>
    <row r="12" spans="1:10" ht="21" customHeight="1">
      <c r="A12" s="961"/>
      <c r="B12" s="968" t="s">
        <v>240</v>
      </c>
      <c r="C12" s="969">
        <v>2013</v>
      </c>
      <c r="D12" s="964">
        <v>6257</v>
      </c>
      <c r="E12" s="964"/>
      <c r="F12" s="970">
        <v>660</v>
      </c>
      <c r="G12" s="970">
        <v>660</v>
      </c>
      <c r="H12" s="970">
        <v>660</v>
      </c>
      <c r="I12" s="1037">
        <v>1685</v>
      </c>
      <c r="J12" s="246">
        <f t="shared" si="0"/>
        <v>3665</v>
      </c>
    </row>
    <row r="13" spans="1:10" ht="21" customHeight="1">
      <c r="A13" s="961"/>
      <c r="B13" s="968" t="s">
        <v>241</v>
      </c>
      <c r="C13" s="969">
        <v>2013</v>
      </c>
      <c r="D13" s="964">
        <v>12702</v>
      </c>
      <c r="E13" s="964"/>
      <c r="F13" s="971">
        <v>1336</v>
      </c>
      <c r="G13" s="972">
        <v>1336</v>
      </c>
      <c r="H13" s="972">
        <v>1336</v>
      </c>
      <c r="I13" s="1038">
        <v>8694</v>
      </c>
      <c r="J13" s="246">
        <f t="shared" si="0"/>
        <v>12702</v>
      </c>
    </row>
    <row r="14" spans="1:10" ht="21" customHeight="1">
      <c r="A14" s="961"/>
      <c r="B14" s="968" t="s">
        <v>242</v>
      </c>
      <c r="C14" s="969">
        <v>2007</v>
      </c>
      <c r="D14" s="964">
        <v>84000</v>
      </c>
      <c r="E14" s="964">
        <v>2276</v>
      </c>
      <c r="F14" s="964"/>
      <c r="G14" s="964"/>
      <c r="H14" s="964">
        <v>77727</v>
      </c>
      <c r="I14" s="965"/>
      <c r="J14" s="246">
        <f t="shared" si="0"/>
        <v>77727</v>
      </c>
    </row>
    <row r="15" spans="1:10" ht="21" customHeight="1">
      <c r="A15" s="961"/>
      <c r="B15" s="967" t="s">
        <v>769</v>
      </c>
      <c r="C15" s="243"/>
      <c r="D15" s="244">
        <f>SUM(D16:D17)</f>
        <v>253287</v>
      </c>
      <c r="E15" s="244">
        <f aca="true" t="shared" si="2" ref="E15:J15">SUM(E16:E17)</f>
        <v>98389</v>
      </c>
      <c r="F15" s="244">
        <f t="shared" si="2"/>
        <v>143409</v>
      </c>
      <c r="G15" s="244">
        <f t="shared" si="2"/>
        <v>0</v>
      </c>
      <c r="H15" s="244">
        <f t="shared" si="2"/>
        <v>0</v>
      </c>
      <c r="I15" s="245">
        <f t="shared" si="2"/>
        <v>0</v>
      </c>
      <c r="J15" s="1039">
        <f t="shared" si="2"/>
        <v>143409</v>
      </c>
    </row>
    <row r="16" spans="1:10" ht="21" customHeight="1">
      <c r="A16" s="961"/>
      <c r="B16" s="962" t="s">
        <v>135</v>
      </c>
      <c r="C16" s="963">
        <v>2013</v>
      </c>
      <c r="D16" s="1023">
        <v>126269</v>
      </c>
      <c r="E16" s="1023">
        <v>98389</v>
      </c>
      <c r="F16" s="244">
        <v>16391</v>
      </c>
      <c r="G16" s="244"/>
      <c r="H16" s="244"/>
      <c r="I16" s="245"/>
      <c r="J16" s="246">
        <f aca="true" t="shared" si="3" ref="J16:J23">SUM(F16:I16)</f>
        <v>16391</v>
      </c>
    </row>
    <row r="17" spans="1:10" ht="21" customHeight="1">
      <c r="A17" s="961"/>
      <c r="B17" s="973" t="s">
        <v>243</v>
      </c>
      <c r="C17" s="963">
        <v>2013</v>
      </c>
      <c r="D17" s="964">
        <v>127018</v>
      </c>
      <c r="E17" s="964"/>
      <c r="F17" s="964">
        <v>127018</v>
      </c>
      <c r="G17" s="964"/>
      <c r="H17" s="964"/>
      <c r="I17" s="965"/>
      <c r="J17" s="246">
        <f t="shared" si="3"/>
        <v>127018</v>
      </c>
    </row>
    <row r="18" spans="1:10" ht="21" customHeight="1">
      <c r="A18" s="961"/>
      <c r="B18" s="967" t="s">
        <v>770</v>
      </c>
      <c r="C18" s="243"/>
      <c r="D18" s="244">
        <f>SUM(D19:D23)</f>
        <v>109195</v>
      </c>
      <c r="E18" s="244">
        <f aca="true" t="shared" si="4" ref="E18:J18">SUM(E19:E23)</f>
        <v>80447</v>
      </c>
      <c r="F18" s="244">
        <f t="shared" si="4"/>
        <v>28748</v>
      </c>
      <c r="G18" s="244">
        <f t="shared" si="4"/>
        <v>0</v>
      </c>
      <c r="H18" s="244">
        <f t="shared" si="4"/>
        <v>0</v>
      </c>
      <c r="I18" s="245">
        <f t="shared" si="4"/>
        <v>0</v>
      </c>
      <c r="J18" s="1039">
        <f t="shared" si="4"/>
        <v>28748</v>
      </c>
    </row>
    <row r="19" spans="1:10" ht="21" customHeight="1">
      <c r="A19" s="974"/>
      <c r="B19" s="975" t="s">
        <v>978</v>
      </c>
      <c r="C19" s="963">
        <v>2013</v>
      </c>
      <c r="D19" s="964">
        <v>58779</v>
      </c>
      <c r="E19" s="964">
        <v>49695</v>
      </c>
      <c r="F19" s="964">
        <v>9084</v>
      </c>
      <c r="G19" s="964"/>
      <c r="H19" s="964"/>
      <c r="I19" s="965"/>
      <c r="J19" s="246">
        <f t="shared" si="3"/>
        <v>9084</v>
      </c>
    </row>
    <row r="20" spans="1:10" ht="21" customHeight="1">
      <c r="A20" s="1022"/>
      <c r="B20" s="975" t="s">
        <v>979</v>
      </c>
      <c r="C20" s="963">
        <v>2013</v>
      </c>
      <c r="D20" s="964">
        <v>13776</v>
      </c>
      <c r="E20" s="964">
        <v>13701</v>
      </c>
      <c r="F20" s="964">
        <v>75</v>
      </c>
      <c r="G20" s="964"/>
      <c r="H20" s="964"/>
      <c r="I20" s="965"/>
      <c r="J20" s="246">
        <f t="shared" si="3"/>
        <v>75</v>
      </c>
    </row>
    <row r="21" spans="1:10" ht="21" customHeight="1">
      <c r="A21" s="1022"/>
      <c r="B21" s="975" t="s">
        <v>980</v>
      </c>
      <c r="C21" s="963">
        <v>2013</v>
      </c>
      <c r="D21" s="964">
        <v>18180</v>
      </c>
      <c r="E21" s="964">
        <v>5174</v>
      </c>
      <c r="F21" s="964">
        <v>13006</v>
      </c>
      <c r="G21" s="964"/>
      <c r="H21" s="964"/>
      <c r="I21" s="965"/>
      <c r="J21" s="246">
        <f t="shared" si="3"/>
        <v>13006</v>
      </c>
    </row>
    <row r="22" spans="1:10" ht="21" customHeight="1">
      <c r="A22" s="977"/>
      <c r="B22" s="975" t="s">
        <v>981</v>
      </c>
      <c r="C22" s="963">
        <v>2012</v>
      </c>
      <c r="D22" s="964">
        <v>16618</v>
      </c>
      <c r="E22" s="964">
        <v>11618</v>
      </c>
      <c r="F22" s="964">
        <v>5000</v>
      </c>
      <c r="G22" s="964"/>
      <c r="H22" s="964"/>
      <c r="I22" s="965"/>
      <c r="J22" s="246">
        <f t="shared" si="3"/>
        <v>5000</v>
      </c>
    </row>
    <row r="23" spans="1:10" ht="21" customHeight="1" thickBot="1">
      <c r="A23" s="976"/>
      <c r="B23" s="975" t="s">
        <v>982</v>
      </c>
      <c r="C23" s="978">
        <v>2012</v>
      </c>
      <c r="D23" s="979">
        <v>1842</v>
      </c>
      <c r="E23" s="979">
        <v>259</v>
      </c>
      <c r="F23" s="979">
        <v>1583</v>
      </c>
      <c r="G23" s="979"/>
      <c r="H23" s="979"/>
      <c r="I23" s="980"/>
      <c r="J23" s="1040">
        <f t="shared" si="3"/>
        <v>1583</v>
      </c>
    </row>
    <row r="24" spans="1:10" ht="21" customHeight="1" thickBot="1">
      <c r="A24" s="976" t="s">
        <v>367</v>
      </c>
      <c r="B24" s="981" t="s">
        <v>771</v>
      </c>
      <c r="C24" s="982"/>
      <c r="D24" s="247">
        <f>D5+D8+D15+D18</f>
        <v>1012198</v>
      </c>
      <c r="E24" s="247">
        <f aca="true" t="shared" si="5" ref="E24:J24">E5+E8+E15+E18</f>
        <v>205491</v>
      </c>
      <c r="F24" s="247">
        <f t="shared" si="5"/>
        <v>174153</v>
      </c>
      <c r="G24" s="247">
        <f t="shared" si="5"/>
        <v>1996</v>
      </c>
      <c r="H24" s="247">
        <f t="shared" si="5"/>
        <v>79723</v>
      </c>
      <c r="I24" s="247">
        <f t="shared" si="5"/>
        <v>10379</v>
      </c>
      <c r="J24" s="247">
        <f t="shared" si="5"/>
        <v>296251</v>
      </c>
    </row>
  </sheetData>
  <sheetProtection/>
  <mergeCells count="6">
    <mergeCell ref="J2:J3"/>
    <mergeCell ref="E2:E3"/>
    <mergeCell ref="A2:A3"/>
    <mergeCell ref="B2:B3"/>
    <mergeCell ref="C2:C3"/>
    <mergeCell ref="D2:D3"/>
  </mergeCells>
  <printOptions horizontalCentered="1"/>
  <pageMargins left="0.7874015748031497" right="0.7874015748031497" top="1.39" bottom="0.984251968503937" header="0.7874015748031497" footer="0.7874015748031497"/>
  <pageSetup fitToHeight="1" fitToWidth="1" horizontalDpi="600" verticalDpi="600" orientation="landscape" paperSize="9" scale="81" r:id="rId1"/>
  <headerFooter alignWithMargins="0">
    <oddHeader>&amp;C&amp;"Times New Roman CE,Félkövér"&amp;12
Többéves kihatással járó döntésekből származó kötelezettségek
célok szerint, évenkénti bontásban&amp;R&amp;"Times New Roman CE,Félkövér dőlt"&amp;11 16. melléklet a 11/2014.(V. 6.) önkormányzati rendelethez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A1">
      <selection activeCell="E12" sqref="E12"/>
    </sheetView>
  </sheetViews>
  <sheetFormatPr defaultColWidth="8.00390625" defaultRowHeight="12.75"/>
  <cols>
    <col min="1" max="1" width="4.7109375" style="225" customWidth="1"/>
    <col min="2" max="2" width="33.7109375" style="225" customWidth="1"/>
    <col min="3" max="8" width="11.8515625" style="225" customWidth="1"/>
    <col min="9" max="9" width="13.00390625" style="225" customWidth="1"/>
    <col min="10" max="16384" width="8.00390625" style="225" customWidth="1"/>
  </cols>
  <sheetData>
    <row r="1" spans="1:9" ht="34.5" customHeight="1">
      <c r="A1" s="1343" t="s">
        <v>939</v>
      </c>
      <c r="B1" s="1344"/>
      <c r="C1" s="1344"/>
      <c r="D1" s="1344"/>
      <c r="E1" s="1344"/>
      <c r="F1" s="1344"/>
      <c r="G1" s="1344"/>
      <c r="H1" s="1344"/>
      <c r="I1" s="1344"/>
    </row>
    <row r="2" spans="2:9" ht="14.25" thickBot="1">
      <c r="B2" s="922"/>
      <c r="H2" s="1345" t="s">
        <v>727</v>
      </c>
      <c r="I2" s="1345"/>
    </row>
    <row r="3" spans="1:9" ht="13.5" thickBot="1">
      <c r="A3" s="1352" t="s">
        <v>664</v>
      </c>
      <c r="B3" s="1354" t="s">
        <v>728</v>
      </c>
      <c r="C3" s="1333" t="s">
        <v>729</v>
      </c>
      <c r="D3" s="1337" t="s">
        <v>730</v>
      </c>
      <c r="E3" s="1338"/>
      <c r="F3" s="1338"/>
      <c r="G3" s="1338"/>
      <c r="H3" s="1338"/>
      <c r="I3" s="1335" t="s">
        <v>731</v>
      </c>
    </row>
    <row r="4" spans="1:9" s="227" customFormat="1" ht="42" customHeight="1" thickBot="1">
      <c r="A4" s="1353"/>
      <c r="B4" s="1355"/>
      <c r="C4" s="1334"/>
      <c r="D4" s="838" t="s">
        <v>732</v>
      </c>
      <c r="E4" s="838" t="s">
        <v>733</v>
      </c>
      <c r="F4" s="838" t="s">
        <v>734</v>
      </c>
      <c r="G4" s="839" t="s">
        <v>735</v>
      </c>
      <c r="H4" s="839" t="s">
        <v>736</v>
      </c>
      <c r="I4" s="1336"/>
    </row>
    <row r="5" spans="1:9" s="227" customFormat="1" ht="12" customHeight="1" thickBot="1">
      <c r="A5" s="840">
        <v>1</v>
      </c>
      <c r="B5" s="841">
        <v>2</v>
      </c>
      <c r="C5" s="841">
        <v>3</v>
      </c>
      <c r="D5" s="841">
        <v>4</v>
      </c>
      <c r="E5" s="841">
        <v>5</v>
      </c>
      <c r="F5" s="841">
        <v>6</v>
      </c>
      <c r="G5" s="841">
        <v>7</v>
      </c>
      <c r="H5" s="841" t="s">
        <v>737</v>
      </c>
      <c r="I5" s="842" t="s">
        <v>738</v>
      </c>
    </row>
    <row r="6" spans="1:9" s="227" customFormat="1" ht="18" customHeight="1">
      <c r="A6" s="1349" t="s">
        <v>739</v>
      </c>
      <c r="B6" s="1350"/>
      <c r="C6" s="1350"/>
      <c r="D6" s="1350"/>
      <c r="E6" s="1350"/>
      <c r="F6" s="1350"/>
      <c r="G6" s="1350"/>
      <c r="H6" s="1350"/>
      <c r="I6" s="1351"/>
    </row>
    <row r="7" spans="1:9" ht="15.75" customHeight="1">
      <c r="A7" s="843" t="s">
        <v>206</v>
      </c>
      <c r="B7" s="844" t="s">
        <v>740</v>
      </c>
      <c r="C7" s="845"/>
      <c r="D7" s="846"/>
      <c r="E7" s="846"/>
      <c r="F7" s="846"/>
      <c r="G7" s="847"/>
      <c r="H7" s="848">
        <f aca="true" t="shared" si="0" ref="H7:H13">SUM(D7:G7)</f>
        <v>0</v>
      </c>
      <c r="I7" s="849">
        <f aca="true" t="shared" si="1" ref="I7:I13">C7+H7</f>
        <v>0</v>
      </c>
    </row>
    <row r="8" spans="1:9" ht="22.5">
      <c r="A8" s="843" t="s">
        <v>208</v>
      </c>
      <c r="B8" s="844" t="s">
        <v>741</v>
      </c>
      <c r="C8" s="845"/>
      <c r="D8" s="846"/>
      <c r="E8" s="846"/>
      <c r="F8" s="846"/>
      <c r="G8" s="847"/>
      <c r="H8" s="848">
        <f t="shared" si="0"/>
        <v>0</v>
      </c>
      <c r="I8" s="849">
        <f t="shared" si="1"/>
        <v>0</v>
      </c>
    </row>
    <row r="9" spans="1:9" ht="22.5">
      <c r="A9" s="843" t="s">
        <v>209</v>
      </c>
      <c r="B9" s="844" t="s">
        <v>749</v>
      </c>
      <c r="C9" s="845"/>
      <c r="D9" s="846"/>
      <c r="E9" s="846"/>
      <c r="F9" s="846"/>
      <c r="G9" s="847"/>
      <c r="H9" s="848">
        <f t="shared" si="0"/>
        <v>0</v>
      </c>
      <c r="I9" s="849">
        <f t="shared" si="1"/>
        <v>0</v>
      </c>
    </row>
    <row r="10" spans="1:9" ht="15.75" customHeight="1">
      <c r="A10" s="843" t="s">
        <v>210</v>
      </c>
      <c r="B10" s="844" t="s">
        <v>750</v>
      </c>
      <c r="C10" s="845"/>
      <c r="D10" s="846"/>
      <c r="E10" s="846"/>
      <c r="F10" s="846"/>
      <c r="G10" s="847"/>
      <c r="H10" s="848">
        <f t="shared" si="0"/>
        <v>0</v>
      </c>
      <c r="I10" s="849">
        <f t="shared" si="1"/>
        <v>0</v>
      </c>
    </row>
    <row r="11" spans="1:9" ht="22.5">
      <c r="A11" s="843" t="s">
        <v>211</v>
      </c>
      <c r="B11" s="844" t="s">
        <v>751</v>
      </c>
      <c r="C11" s="845"/>
      <c r="D11" s="846"/>
      <c r="E11" s="846"/>
      <c r="F11" s="846"/>
      <c r="G11" s="847"/>
      <c r="H11" s="848">
        <f t="shared" si="0"/>
        <v>0</v>
      </c>
      <c r="I11" s="849">
        <f t="shared" si="1"/>
        <v>0</v>
      </c>
    </row>
    <row r="12" spans="1:9" ht="15.75" customHeight="1">
      <c r="A12" s="850" t="s">
        <v>302</v>
      </c>
      <c r="B12" s="851" t="s">
        <v>752</v>
      </c>
      <c r="C12" s="852">
        <v>8392</v>
      </c>
      <c r="D12" s="853">
        <v>514</v>
      </c>
      <c r="E12" s="853"/>
      <c r="F12" s="853"/>
      <c r="G12" s="854"/>
      <c r="H12" s="848">
        <f t="shared" si="0"/>
        <v>514</v>
      </c>
      <c r="I12" s="849">
        <f t="shared" si="1"/>
        <v>8906</v>
      </c>
    </row>
    <row r="13" spans="1:9" ht="15.75" customHeight="1" thickBot="1">
      <c r="A13" s="855" t="s">
        <v>303</v>
      </c>
      <c r="B13" s="856" t="s">
        <v>753</v>
      </c>
      <c r="C13" s="857"/>
      <c r="D13" s="858"/>
      <c r="E13" s="858"/>
      <c r="F13" s="858"/>
      <c r="G13" s="859"/>
      <c r="H13" s="848">
        <f t="shared" si="0"/>
        <v>0</v>
      </c>
      <c r="I13" s="849">
        <f t="shared" si="1"/>
        <v>0</v>
      </c>
    </row>
    <row r="14" spans="1:9" s="230" customFormat="1" ht="18" customHeight="1" thickBot="1">
      <c r="A14" s="1339" t="s">
        <v>754</v>
      </c>
      <c r="B14" s="1340"/>
      <c r="C14" s="860">
        <f aca="true" t="shared" si="2" ref="C14:I14">SUM(C7:C13)</f>
        <v>8392</v>
      </c>
      <c r="D14" s="860">
        <f t="shared" si="2"/>
        <v>514</v>
      </c>
      <c r="E14" s="860">
        <f t="shared" si="2"/>
        <v>0</v>
      </c>
      <c r="F14" s="860">
        <f t="shared" si="2"/>
        <v>0</v>
      </c>
      <c r="G14" s="861">
        <f t="shared" si="2"/>
        <v>0</v>
      </c>
      <c r="H14" s="861">
        <f t="shared" si="2"/>
        <v>514</v>
      </c>
      <c r="I14" s="862">
        <f t="shared" si="2"/>
        <v>8906</v>
      </c>
    </row>
    <row r="15" spans="1:9" s="231" customFormat="1" ht="18" customHeight="1">
      <c r="A15" s="1346" t="s">
        <v>755</v>
      </c>
      <c r="B15" s="1347"/>
      <c r="C15" s="1347"/>
      <c r="D15" s="1347"/>
      <c r="E15" s="1347"/>
      <c r="F15" s="1347"/>
      <c r="G15" s="1347"/>
      <c r="H15" s="1347"/>
      <c r="I15" s="1348"/>
    </row>
    <row r="16" spans="1:9" s="231" customFormat="1" ht="12.75">
      <c r="A16" s="843" t="s">
        <v>206</v>
      </c>
      <c r="B16" s="844" t="s">
        <v>756</v>
      </c>
      <c r="C16" s="845"/>
      <c r="D16" s="846"/>
      <c r="E16" s="846"/>
      <c r="F16" s="846"/>
      <c r="G16" s="847"/>
      <c r="H16" s="848">
        <f>SUM(D16:G16)</f>
        <v>0</v>
      </c>
      <c r="I16" s="849">
        <f>C16+H16</f>
        <v>0</v>
      </c>
    </row>
    <row r="17" spans="1:9" ht="13.5" thickBot="1">
      <c r="A17" s="855" t="s">
        <v>208</v>
      </c>
      <c r="B17" s="856" t="s">
        <v>753</v>
      </c>
      <c r="C17" s="857"/>
      <c r="D17" s="858"/>
      <c r="E17" s="858"/>
      <c r="F17" s="858"/>
      <c r="G17" s="859"/>
      <c r="H17" s="848">
        <f>SUM(D17:G17)</f>
        <v>0</v>
      </c>
      <c r="I17" s="863">
        <f>C17+H17</f>
        <v>0</v>
      </c>
    </row>
    <row r="18" spans="1:9" ht="15.75" customHeight="1" thickBot="1">
      <c r="A18" s="1339" t="s">
        <v>757</v>
      </c>
      <c r="B18" s="1340"/>
      <c r="C18" s="860">
        <f aca="true" t="shared" si="3" ref="C18:I18">SUM(C16:C17)</f>
        <v>0</v>
      </c>
      <c r="D18" s="860">
        <f t="shared" si="3"/>
        <v>0</v>
      </c>
      <c r="E18" s="860">
        <f t="shared" si="3"/>
        <v>0</v>
      </c>
      <c r="F18" s="860">
        <f t="shared" si="3"/>
        <v>0</v>
      </c>
      <c r="G18" s="861">
        <f t="shared" si="3"/>
        <v>0</v>
      </c>
      <c r="H18" s="861">
        <f t="shared" si="3"/>
        <v>0</v>
      </c>
      <c r="I18" s="862">
        <f t="shared" si="3"/>
        <v>0</v>
      </c>
    </row>
    <row r="19" spans="1:9" ht="18" customHeight="1" thickBot="1">
      <c r="A19" s="1341" t="s">
        <v>758</v>
      </c>
      <c r="B19" s="1342"/>
      <c r="C19" s="864">
        <f aca="true" t="shared" si="4" ref="C19:I19">C14+C18</f>
        <v>8392</v>
      </c>
      <c r="D19" s="864">
        <f t="shared" si="4"/>
        <v>514</v>
      </c>
      <c r="E19" s="864">
        <f t="shared" si="4"/>
        <v>0</v>
      </c>
      <c r="F19" s="864">
        <f t="shared" si="4"/>
        <v>0</v>
      </c>
      <c r="G19" s="864">
        <f t="shared" si="4"/>
        <v>0</v>
      </c>
      <c r="H19" s="864">
        <f t="shared" si="4"/>
        <v>514</v>
      </c>
      <c r="I19" s="862">
        <f t="shared" si="4"/>
        <v>8906</v>
      </c>
    </row>
  </sheetData>
  <sheetProtection/>
  <mergeCells count="12">
    <mergeCell ref="A19:B19"/>
    <mergeCell ref="A1:I1"/>
    <mergeCell ref="H2:I2"/>
    <mergeCell ref="A15:I15"/>
    <mergeCell ref="A14:B14"/>
    <mergeCell ref="A6:I6"/>
    <mergeCell ref="A3:A4"/>
    <mergeCell ref="B3:B4"/>
    <mergeCell ref="C3:C4"/>
    <mergeCell ref="I3:I4"/>
    <mergeCell ref="D3:H3"/>
    <mergeCell ref="A18:B18"/>
  </mergeCells>
  <printOptions horizontalCentered="1"/>
  <pageMargins left="0.7874015748031497" right="0.7874015748031497" top="1.18" bottom="0.984251968503937" header="0.7874015748031497" footer="0.7874015748031497"/>
  <pageSetup horizontalDpi="300" verticalDpi="300" orientation="landscape" paperSize="9" scale="95" r:id="rId1"/>
  <headerFooter alignWithMargins="0">
    <oddHeader>&amp;C&amp;"Times New Roman CE,Félkövér dőlt"&amp;12
&amp;R&amp;"Times New Roman CE,Félkövér dőlt"&amp;11 17. melléklet a 11/2014.(V. 6.) önkormányzati rendelethez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Munka11"/>
  <dimension ref="A2:G22"/>
  <sheetViews>
    <sheetView workbookViewId="0" topLeftCell="A1">
      <selection activeCell="A3" sqref="A3"/>
    </sheetView>
  </sheetViews>
  <sheetFormatPr defaultColWidth="9.140625" defaultRowHeight="12.75"/>
  <cols>
    <col min="1" max="1" width="39.8515625" style="20" customWidth="1"/>
    <col min="2" max="2" width="14.7109375" style="20" customWidth="1"/>
    <col min="3" max="5" width="12.57421875" style="20" bestFit="1" customWidth="1"/>
    <col min="6" max="6" width="13.140625" style="20" customWidth="1"/>
    <col min="7" max="7" width="16.421875" style="20" customWidth="1"/>
    <col min="8" max="16384" width="9.140625" style="20" customWidth="1"/>
  </cols>
  <sheetData>
    <row r="2" spans="1:7" ht="15.75">
      <c r="A2" s="65"/>
      <c r="B2" s="65"/>
      <c r="C2" s="65"/>
      <c r="D2" s="65"/>
      <c r="F2" s="1319" t="s">
        <v>977</v>
      </c>
      <c r="G2" s="1319"/>
    </row>
    <row r="3" spans="1:7" ht="15.75">
      <c r="A3" s="65"/>
      <c r="B3" s="65"/>
      <c r="C3" s="65"/>
      <c r="D3" s="65"/>
      <c r="E3" s="1358" t="s">
        <v>7</v>
      </c>
      <c r="F3" s="1358"/>
      <c r="G3" s="1358"/>
    </row>
    <row r="4" spans="1:7" ht="15.75">
      <c r="A4" s="65"/>
      <c r="B4" s="65"/>
      <c r="C4" s="65"/>
      <c r="D4" s="65"/>
      <c r="F4" s="25"/>
      <c r="G4" s="25"/>
    </row>
    <row r="5" spans="1:7" ht="15.75">
      <c r="A5" s="65"/>
      <c r="B5" s="65"/>
      <c r="C5" s="65"/>
      <c r="D5" s="65"/>
      <c r="F5" s="25"/>
      <c r="G5" s="25"/>
    </row>
    <row r="6" spans="1:7" ht="15.75">
      <c r="A6" s="65"/>
      <c r="B6" s="65"/>
      <c r="C6" s="65"/>
      <c r="D6" s="65"/>
      <c r="E6" s="66"/>
      <c r="F6" s="67"/>
      <c r="G6" s="67"/>
    </row>
    <row r="7" spans="1:7" ht="19.5">
      <c r="A7" s="1051" t="s">
        <v>310</v>
      </c>
      <c r="B7" s="1051"/>
      <c r="C7" s="1051"/>
      <c r="D7" s="1051"/>
      <c r="E7" s="1051"/>
      <c r="F7" s="1051"/>
      <c r="G7" s="1051"/>
    </row>
    <row r="8" spans="1:7" ht="15.75">
      <c r="A8" s="65"/>
      <c r="B8" s="65"/>
      <c r="C8" s="65"/>
      <c r="D8" s="65"/>
      <c r="E8" s="65"/>
      <c r="F8" s="65"/>
      <c r="G8" s="65"/>
    </row>
    <row r="9" spans="1:7" ht="15.75">
      <c r="A9" s="65"/>
      <c r="B9" s="65"/>
      <c r="C9" s="65"/>
      <c r="D9" s="65"/>
      <c r="E9" s="65"/>
      <c r="F9" s="65"/>
      <c r="G9" s="65"/>
    </row>
    <row r="10" spans="1:7" ht="16.5" thickBot="1">
      <c r="A10" s="65"/>
      <c r="B10" s="65"/>
      <c r="C10" s="65"/>
      <c r="D10" s="65"/>
      <c r="E10" s="65"/>
      <c r="F10" s="65"/>
      <c r="G10" s="68" t="s">
        <v>166</v>
      </c>
    </row>
    <row r="11" spans="1:7" ht="15.75">
      <c r="A11" s="69"/>
      <c r="B11" s="70" t="s">
        <v>311</v>
      </c>
      <c r="C11" s="1356" t="s">
        <v>312</v>
      </c>
      <c r="D11" s="1356"/>
      <c r="E11" s="1356"/>
      <c r="F11" s="1356"/>
      <c r="G11" s="1357"/>
    </row>
    <row r="12" spans="1:7" ht="16.5" thickBot="1">
      <c r="A12" s="71" t="s">
        <v>167</v>
      </c>
      <c r="B12" s="332">
        <v>41639</v>
      </c>
      <c r="C12" s="72">
        <v>2014</v>
      </c>
      <c r="D12" s="465">
        <v>2015</v>
      </c>
      <c r="E12" s="465">
        <v>2016</v>
      </c>
      <c r="F12" s="465">
        <v>2017</v>
      </c>
      <c r="G12" s="73">
        <v>2018</v>
      </c>
    </row>
    <row r="13" spans="1:7" ht="19.5" customHeight="1">
      <c r="A13" s="936" t="s">
        <v>559</v>
      </c>
      <c r="B13" s="931">
        <v>226895</v>
      </c>
      <c r="C13" s="942">
        <v>226895</v>
      </c>
      <c r="D13" s="927"/>
      <c r="E13" s="927"/>
      <c r="F13" s="928"/>
      <c r="G13" s="929"/>
    </row>
    <row r="14" spans="1:7" ht="19.5" customHeight="1">
      <c r="A14" s="937" t="s">
        <v>815</v>
      </c>
      <c r="B14" s="932">
        <v>77727</v>
      </c>
      <c r="C14" s="466"/>
      <c r="D14" s="466"/>
      <c r="E14" s="466">
        <v>77727</v>
      </c>
      <c r="F14" s="467"/>
      <c r="G14" s="468"/>
    </row>
    <row r="15" spans="1:7" ht="36" customHeight="1">
      <c r="A15" s="938" t="s">
        <v>594</v>
      </c>
      <c r="B15" s="933">
        <v>22235</v>
      </c>
      <c r="C15" s="943">
        <v>22235</v>
      </c>
      <c r="D15" s="469"/>
      <c r="E15" s="469"/>
      <c r="F15" s="470"/>
      <c r="G15" s="471"/>
    </row>
    <row r="16" spans="1:7" ht="36" customHeight="1">
      <c r="A16" s="938" t="s">
        <v>595</v>
      </c>
      <c r="B16" s="933">
        <v>6818</v>
      </c>
      <c r="C16" s="944">
        <v>6818</v>
      </c>
      <c r="D16" s="88"/>
      <c r="E16" s="88"/>
      <c r="F16" s="88"/>
      <c r="G16" s="468"/>
    </row>
    <row r="17" spans="1:7" ht="19.5" customHeight="1">
      <c r="A17" s="939" t="s">
        <v>816</v>
      </c>
      <c r="B17" s="934">
        <v>13521</v>
      </c>
      <c r="C17" s="945">
        <v>13521</v>
      </c>
      <c r="D17" s="926"/>
      <c r="E17" s="926"/>
      <c r="F17" s="926"/>
      <c r="G17" s="930"/>
    </row>
    <row r="18" spans="1:7" ht="33.75" customHeight="1">
      <c r="A18" s="940" t="s">
        <v>436</v>
      </c>
      <c r="B18" s="934">
        <v>6364</v>
      </c>
      <c r="C18" s="926">
        <v>30000</v>
      </c>
      <c r="D18" s="926"/>
      <c r="E18" s="926"/>
      <c r="F18" s="926"/>
      <c r="G18" s="930"/>
    </row>
    <row r="19" spans="1:7" ht="33" customHeight="1">
      <c r="A19" s="940" t="s">
        <v>437</v>
      </c>
      <c r="B19" s="934">
        <v>2592</v>
      </c>
      <c r="C19" s="945">
        <v>2922</v>
      </c>
      <c r="D19" s="926">
        <v>660</v>
      </c>
      <c r="E19" s="926">
        <v>660</v>
      </c>
      <c r="F19" s="926">
        <v>660</v>
      </c>
      <c r="G19" s="930">
        <v>660</v>
      </c>
    </row>
    <row r="20" spans="1:7" ht="32.25" thickBot="1">
      <c r="A20" s="941" t="s">
        <v>438</v>
      </c>
      <c r="B20" s="935"/>
      <c r="C20" s="472">
        <v>706</v>
      </c>
      <c r="D20" s="472">
        <v>1412</v>
      </c>
      <c r="E20" s="472">
        <v>1412</v>
      </c>
      <c r="F20" s="472">
        <v>1412</v>
      </c>
      <c r="G20" s="473">
        <v>1412</v>
      </c>
    </row>
    <row r="21" spans="1:7" ht="19.5" customHeight="1" thickBot="1">
      <c r="A21" s="89" t="s">
        <v>177</v>
      </c>
      <c r="B21" s="90">
        <f aca="true" t="shared" si="0" ref="B21:G21">SUM(B13:B20)</f>
        <v>356152</v>
      </c>
      <c r="C21" s="90">
        <f t="shared" si="0"/>
        <v>303097</v>
      </c>
      <c r="D21" s="90">
        <f t="shared" si="0"/>
        <v>2072</v>
      </c>
      <c r="E21" s="90">
        <f t="shared" si="0"/>
        <v>79799</v>
      </c>
      <c r="F21" s="90">
        <f t="shared" si="0"/>
        <v>2072</v>
      </c>
      <c r="G21" s="90">
        <f t="shared" si="0"/>
        <v>2072</v>
      </c>
    </row>
    <row r="22" spans="1:7" ht="15.75">
      <c r="A22" s="1021" t="s">
        <v>280</v>
      </c>
      <c r="B22" s="65"/>
      <c r="C22" s="65"/>
      <c r="D22" s="65"/>
      <c r="E22" s="65"/>
      <c r="F22" s="65"/>
      <c r="G22" s="65"/>
    </row>
  </sheetData>
  <mergeCells count="4">
    <mergeCell ref="F2:G2"/>
    <mergeCell ref="A7:G7"/>
    <mergeCell ref="C11:G11"/>
    <mergeCell ref="E3:G3"/>
  </mergeCells>
  <printOptions horizontalCentered="1"/>
  <pageMargins left="0.7875" right="0.7875" top="0.9840277777777778" bottom="0.9840277777777778" header="0.5118055555555556" footer="0.5118055555555556"/>
  <pageSetup horizontalDpi="300" verticalDpi="3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Munka20"/>
  <dimension ref="A1:D31"/>
  <sheetViews>
    <sheetView workbookViewId="0" topLeftCell="A1">
      <selection activeCell="C13" sqref="C13"/>
    </sheetView>
  </sheetViews>
  <sheetFormatPr defaultColWidth="9.140625" defaultRowHeight="12.75"/>
  <cols>
    <col min="1" max="1" width="5.00390625" style="270" customWidth="1"/>
    <col min="2" max="2" width="47.8515625" style="258" customWidth="1"/>
    <col min="3" max="3" width="12.7109375" style="258" customWidth="1"/>
    <col min="4" max="16384" width="8.00390625" style="258" customWidth="1"/>
  </cols>
  <sheetData>
    <row r="1" spans="1:3" s="249" customFormat="1" ht="15.75" thickBot="1">
      <c r="A1" s="248"/>
      <c r="C1" s="234" t="s">
        <v>759</v>
      </c>
    </row>
    <row r="2" spans="1:3" s="227" customFormat="1" ht="48" customHeight="1" thickBot="1">
      <c r="A2" s="250" t="s">
        <v>664</v>
      </c>
      <c r="B2" s="226" t="s">
        <v>665</v>
      </c>
      <c r="C2" s="251" t="s">
        <v>563</v>
      </c>
    </row>
    <row r="3" spans="1:3" s="227" customFormat="1" ht="13.5" customHeight="1" thickBot="1">
      <c r="A3" s="252">
        <v>1</v>
      </c>
      <c r="B3" s="253">
        <v>2</v>
      </c>
      <c r="C3" s="254">
        <v>4</v>
      </c>
    </row>
    <row r="4" spans="1:3" ht="18" customHeight="1">
      <c r="A4" s="255" t="s">
        <v>206</v>
      </c>
      <c r="B4" s="256" t="s">
        <v>772</v>
      </c>
      <c r="C4" s="257"/>
    </row>
    <row r="5" spans="1:3" ht="18" customHeight="1">
      <c r="A5" s="259" t="s">
        <v>208</v>
      </c>
      <c r="B5" s="260" t="s">
        <v>773</v>
      </c>
      <c r="C5" s="261"/>
    </row>
    <row r="6" spans="1:3" ht="18" customHeight="1">
      <c r="A6" s="259" t="s">
        <v>209</v>
      </c>
      <c r="B6" s="260" t="s">
        <v>775</v>
      </c>
      <c r="C6" s="261"/>
    </row>
    <row r="7" spans="1:3" ht="18" customHeight="1">
      <c r="A7" s="259" t="s">
        <v>210</v>
      </c>
      <c r="B7" s="260" t="s">
        <v>776</v>
      </c>
      <c r="C7" s="261"/>
    </row>
    <row r="8" spans="1:4" ht="18" customHeight="1">
      <c r="A8" s="262" t="s">
        <v>211</v>
      </c>
      <c r="B8" s="260" t="s">
        <v>777</v>
      </c>
      <c r="C8" s="261"/>
      <c r="D8" s="427"/>
    </row>
    <row r="9" spans="1:3" ht="18" customHeight="1">
      <c r="A9" s="259" t="s">
        <v>302</v>
      </c>
      <c r="B9" s="260" t="s">
        <v>778</v>
      </c>
      <c r="C9" s="261"/>
    </row>
    <row r="10" spans="1:3" ht="18" customHeight="1">
      <c r="A10" s="262" t="s">
        <v>303</v>
      </c>
      <c r="B10" s="263" t="s">
        <v>779</v>
      </c>
      <c r="C10" s="261"/>
    </row>
    <row r="11" spans="1:3" ht="18" customHeight="1">
      <c r="A11" s="259" t="s">
        <v>304</v>
      </c>
      <c r="B11" s="263" t="s">
        <v>780</v>
      </c>
      <c r="C11" s="261"/>
    </row>
    <row r="12" spans="1:3" ht="18" customHeight="1">
      <c r="A12" s="262" t="s">
        <v>305</v>
      </c>
      <c r="B12" s="263" t="s">
        <v>781</v>
      </c>
      <c r="C12" s="261">
        <v>322</v>
      </c>
    </row>
    <row r="13" spans="1:3" ht="18" customHeight="1">
      <c r="A13" s="259" t="s">
        <v>306</v>
      </c>
      <c r="B13" s="263" t="s">
        <v>782</v>
      </c>
      <c r="C13" s="261"/>
    </row>
    <row r="14" spans="1:3" ht="18" customHeight="1">
      <c r="A14" s="262" t="s">
        <v>307</v>
      </c>
      <c r="B14" s="263" t="s">
        <v>783</v>
      </c>
      <c r="C14" s="261"/>
    </row>
    <row r="15" spans="1:3" ht="22.5">
      <c r="A15" s="259" t="s">
        <v>308</v>
      </c>
      <c r="B15" s="263" t="s">
        <v>784</v>
      </c>
      <c r="C15" s="261"/>
    </row>
    <row r="16" spans="1:3" ht="18" customHeight="1">
      <c r="A16" s="262" t="s">
        <v>309</v>
      </c>
      <c r="B16" s="260" t="s">
        <v>795</v>
      </c>
      <c r="C16" s="261"/>
    </row>
    <row r="17" spans="1:3" ht="18" customHeight="1">
      <c r="A17" s="259" t="s">
        <v>354</v>
      </c>
      <c r="B17" s="260" t="s">
        <v>804</v>
      </c>
      <c r="C17" s="261"/>
    </row>
    <row r="18" spans="1:3" ht="18" customHeight="1">
      <c r="A18" s="262" t="s">
        <v>358</v>
      </c>
      <c r="B18" s="260" t="s">
        <v>805</v>
      </c>
      <c r="C18" s="261"/>
    </row>
    <row r="19" spans="1:4" ht="18" customHeight="1">
      <c r="A19" s="259" t="s">
        <v>362</v>
      </c>
      <c r="B19" s="260" t="s">
        <v>806</v>
      </c>
      <c r="C19" s="261"/>
      <c r="D19" s="427"/>
    </row>
    <row r="20" spans="1:3" ht="18" customHeight="1">
      <c r="A20" s="262" t="s">
        <v>367</v>
      </c>
      <c r="B20" s="260" t="s">
        <v>807</v>
      </c>
      <c r="C20" s="261"/>
    </row>
    <row r="21" spans="1:3" ht="18" customHeight="1">
      <c r="A21" s="259" t="s">
        <v>370</v>
      </c>
      <c r="B21" s="228"/>
      <c r="C21" s="261"/>
    </row>
    <row r="22" spans="1:3" ht="18" customHeight="1">
      <c r="A22" s="262" t="s">
        <v>374</v>
      </c>
      <c r="B22" s="228"/>
      <c r="C22" s="261"/>
    </row>
    <row r="23" spans="1:3" ht="18" customHeight="1">
      <c r="A23" s="259" t="s">
        <v>378</v>
      </c>
      <c r="B23" s="228"/>
      <c r="C23" s="261"/>
    </row>
    <row r="24" spans="1:3" ht="18" customHeight="1">
      <c r="A24" s="262" t="s">
        <v>383</v>
      </c>
      <c r="B24" s="228"/>
      <c r="C24" s="261"/>
    </row>
    <row r="25" spans="1:3" ht="18" customHeight="1">
      <c r="A25" s="259" t="s">
        <v>387</v>
      </c>
      <c r="B25" s="228"/>
      <c r="C25" s="261"/>
    </row>
    <row r="26" spans="1:3" ht="18" customHeight="1">
      <c r="A26" s="262" t="s">
        <v>391</v>
      </c>
      <c r="B26" s="228"/>
      <c r="C26" s="261"/>
    </row>
    <row r="27" spans="1:3" ht="18" customHeight="1">
      <c r="A27" s="259" t="s">
        <v>396</v>
      </c>
      <c r="B27" s="228"/>
      <c r="C27" s="261"/>
    </row>
    <row r="28" spans="1:3" ht="18" customHeight="1">
      <c r="A28" s="262" t="s">
        <v>400</v>
      </c>
      <c r="B28" s="228"/>
      <c r="C28" s="261"/>
    </row>
    <row r="29" spans="1:3" ht="18" customHeight="1" thickBot="1">
      <c r="A29" s="264" t="s">
        <v>404</v>
      </c>
      <c r="B29" s="229"/>
      <c r="C29" s="265"/>
    </row>
    <row r="30" spans="1:3" ht="18" customHeight="1" thickBot="1">
      <c r="A30" s="266" t="s">
        <v>408</v>
      </c>
      <c r="B30" s="267" t="s">
        <v>177</v>
      </c>
      <c r="C30" s="268">
        <f>C4+C5+C6+C7+C8+C16+C17+C18+C19+C20</f>
        <v>0</v>
      </c>
    </row>
    <row r="31" spans="1:3" ht="25.5" customHeight="1">
      <c r="A31" s="269"/>
      <c r="B31" s="1359" t="s">
        <v>808</v>
      </c>
      <c r="C31" s="1359"/>
    </row>
  </sheetData>
  <sheetProtection/>
  <mergeCells count="1">
    <mergeCell ref="B31:C31"/>
  </mergeCells>
  <printOptions horizontalCentered="1"/>
  <pageMargins left="0.7874015748031497" right="0.7874015748031497" top="1.7716535433070868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CE,Félkövér"&amp;14
&amp;12
Az önkormányzat által adott közvetett támogatások
(kedvezmények)
&amp;R&amp;"Times New Roman CE,Félkövér dőlt"&amp;11 19. melléklet a 11/2014.(V. 6.)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Munka12">
    <pageSetUpPr fitToPage="1"/>
  </sheetPr>
  <dimension ref="A1:F36"/>
  <sheetViews>
    <sheetView zoomScaleSheetLayoutView="115" workbookViewId="0" topLeftCell="A1">
      <selection activeCell="F1" sqref="F1:F36"/>
    </sheetView>
  </sheetViews>
  <sheetFormatPr defaultColWidth="9.140625" defaultRowHeight="12.75"/>
  <cols>
    <col min="1" max="1" width="5.8515625" style="481" customWidth="1"/>
    <col min="2" max="2" width="47.28125" style="484" customWidth="1"/>
    <col min="3" max="3" width="14.00390625" style="481" customWidth="1"/>
    <col min="4" max="4" width="47.28125" style="481" customWidth="1"/>
    <col min="5" max="5" width="14.00390625" style="481" customWidth="1"/>
    <col min="6" max="6" width="4.140625" style="481" customWidth="1"/>
    <col min="7" max="16384" width="8.00390625" style="481" customWidth="1"/>
  </cols>
  <sheetData>
    <row r="1" spans="2:6" ht="31.5">
      <c r="B1" s="482" t="s">
        <v>44</v>
      </c>
      <c r="C1" s="483"/>
      <c r="D1" s="483"/>
      <c r="E1" s="483"/>
      <c r="F1" s="1072" t="s">
        <v>989</v>
      </c>
    </row>
    <row r="2" spans="5:6" ht="14.25" thickBot="1">
      <c r="E2" s="485" t="s">
        <v>759</v>
      </c>
      <c r="F2" s="1072"/>
    </row>
    <row r="3" spans="1:6" ht="13.5" thickBot="1">
      <c r="A3" s="1073" t="s">
        <v>760</v>
      </c>
      <c r="B3" s="486" t="s">
        <v>12</v>
      </c>
      <c r="C3" s="487"/>
      <c r="D3" s="486" t="s">
        <v>13</v>
      </c>
      <c r="E3" s="488"/>
      <c r="F3" s="1072"/>
    </row>
    <row r="4" spans="1:6" s="492" customFormat="1" ht="24.75" thickBot="1">
      <c r="A4" s="1074"/>
      <c r="B4" s="489" t="s">
        <v>167</v>
      </c>
      <c r="C4" s="490" t="s">
        <v>14</v>
      </c>
      <c r="D4" s="489" t="s">
        <v>167</v>
      </c>
      <c r="E4" s="491" t="s">
        <v>14</v>
      </c>
      <c r="F4" s="1072"/>
    </row>
    <row r="5" spans="1:6" s="492" customFormat="1" ht="13.5" thickBot="1">
      <c r="A5" s="493">
        <v>1</v>
      </c>
      <c r="B5" s="494">
        <v>2</v>
      </c>
      <c r="C5" s="495">
        <v>3</v>
      </c>
      <c r="D5" s="494">
        <v>4</v>
      </c>
      <c r="E5" s="496">
        <v>5</v>
      </c>
      <c r="F5" s="1072"/>
    </row>
    <row r="6" spans="1:6" ht="12.75" customHeight="1">
      <c r="A6" s="498" t="s">
        <v>206</v>
      </c>
      <c r="B6" s="499" t="s">
        <v>45</v>
      </c>
      <c r="C6" s="500">
        <v>3964</v>
      </c>
      <c r="D6" s="499" t="s">
        <v>46</v>
      </c>
      <c r="E6" s="501">
        <v>163939</v>
      </c>
      <c r="F6" s="1072"/>
    </row>
    <row r="7" spans="1:6" ht="22.5" customHeight="1">
      <c r="A7" s="502" t="s">
        <v>208</v>
      </c>
      <c r="B7" s="503" t="s">
        <v>47</v>
      </c>
      <c r="C7" s="504">
        <v>200</v>
      </c>
      <c r="D7" s="503" t="s">
        <v>184</v>
      </c>
      <c r="E7" s="505">
        <v>1852</v>
      </c>
      <c r="F7" s="1072"/>
    </row>
    <row r="8" spans="1:6" ht="12.75" customHeight="1">
      <c r="A8" s="502" t="s">
        <v>209</v>
      </c>
      <c r="B8" s="503" t="s">
        <v>679</v>
      </c>
      <c r="C8" s="504"/>
      <c r="D8" s="503" t="s">
        <v>48</v>
      </c>
      <c r="E8" s="505">
        <v>8037</v>
      </c>
      <c r="F8" s="1072"/>
    </row>
    <row r="9" spans="1:6" ht="12.75" customHeight="1">
      <c r="A9" s="502" t="s">
        <v>210</v>
      </c>
      <c r="B9" s="503" t="s">
        <v>840</v>
      </c>
      <c r="C9" s="504"/>
      <c r="D9" s="503" t="s">
        <v>49</v>
      </c>
      <c r="E9" s="505"/>
      <c r="F9" s="1072"/>
    </row>
    <row r="10" spans="1:6" ht="12.75" customHeight="1">
      <c r="A10" s="502" t="s">
        <v>211</v>
      </c>
      <c r="B10" s="503" t="s">
        <v>50</v>
      </c>
      <c r="C10" s="504"/>
      <c r="D10" s="503" t="s">
        <v>51</v>
      </c>
      <c r="E10" s="505">
        <v>8003</v>
      </c>
      <c r="F10" s="1072"/>
    </row>
    <row r="11" spans="1:6" ht="12.75" customHeight="1">
      <c r="A11" s="502" t="s">
        <v>302</v>
      </c>
      <c r="B11" s="503" t="s">
        <v>54</v>
      </c>
      <c r="C11" s="507">
        <v>1905</v>
      </c>
      <c r="D11" s="532" t="s">
        <v>55</v>
      </c>
      <c r="E11" s="505"/>
      <c r="F11" s="1072"/>
    </row>
    <row r="12" spans="1:6" ht="12.75" customHeight="1">
      <c r="A12" s="502" t="s">
        <v>303</v>
      </c>
      <c r="B12" s="503" t="s">
        <v>56</v>
      </c>
      <c r="C12" s="504"/>
      <c r="D12" s="532" t="s">
        <v>57</v>
      </c>
      <c r="E12" s="505"/>
      <c r="F12" s="1072"/>
    </row>
    <row r="13" spans="1:6" ht="12.75" customHeight="1">
      <c r="A13" s="502" t="s">
        <v>304</v>
      </c>
      <c r="B13" s="503" t="s">
        <v>58</v>
      </c>
      <c r="C13" s="504">
        <v>126251</v>
      </c>
      <c r="D13" s="533" t="s">
        <v>59</v>
      </c>
      <c r="E13" s="505"/>
      <c r="F13" s="1072"/>
    </row>
    <row r="14" spans="1:6" ht="12.75" customHeight="1">
      <c r="A14" s="502" t="s">
        <v>305</v>
      </c>
      <c r="B14" s="534" t="s">
        <v>60</v>
      </c>
      <c r="C14" s="507">
        <v>123751</v>
      </c>
      <c r="D14" s="532" t="s">
        <v>61</v>
      </c>
      <c r="E14" s="505"/>
      <c r="F14" s="1072"/>
    </row>
    <row r="15" spans="1:6" ht="22.5" customHeight="1">
      <c r="A15" s="502" t="s">
        <v>306</v>
      </c>
      <c r="B15" s="503" t="s">
        <v>62</v>
      </c>
      <c r="C15" s="507">
        <v>18602</v>
      </c>
      <c r="D15" s="532" t="s">
        <v>63</v>
      </c>
      <c r="E15" s="505"/>
      <c r="F15" s="1072"/>
    </row>
    <row r="16" spans="1:6" ht="12.75" customHeight="1">
      <c r="A16" s="502" t="s">
        <v>307</v>
      </c>
      <c r="B16" s="503" t="s">
        <v>64</v>
      </c>
      <c r="C16" s="505"/>
      <c r="D16" s="503" t="s">
        <v>225</v>
      </c>
      <c r="E16" s="505"/>
      <c r="F16" s="1072"/>
    </row>
    <row r="17" spans="1:6" ht="12.75" customHeight="1" thickBot="1">
      <c r="A17" s="535" t="s">
        <v>308</v>
      </c>
      <c r="B17" s="536" t="s">
        <v>52</v>
      </c>
      <c r="C17" s="537">
        <v>25350</v>
      </c>
      <c r="D17" s="536" t="s">
        <v>20</v>
      </c>
      <c r="E17" s="538"/>
      <c r="F17" s="1072"/>
    </row>
    <row r="18" spans="1:6" ht="15.75" customHeight="1" thickBot="1">
      <c r="A18" s="513" t="s">
        <v>309</v>
      </c>
      <c r="B18" s="514" t="s">
        <v>65</v>
      </c>
      <c r="C18" s="515">
        <f>+C6+C7+C8+C9+C10+C11+C12+C13+C15+C16+C17</f>
        <v>176272</v>
      </c>
      <c r="D18" s="514" t="s">
        <v>66</v>
      </c>
      <c r="E18" s="516">
        <f>+E6+E7+E8+E16+E17</f>
        <v>173828</v>
      </c>
      <c r="F18" s="1072"/>
    </row>
    <row r="19" spans="1:6" ht="12.75" customHeight="1">
      <c r="A19" s="539" t="s">
        <v>354</v>
      </c>
      <c r="B19" s="540" t="s">
        <v>67</v>
      </c>
      <c r="C19" s="541">
        <f>+C20+C21+C22+C23+C24</f>
        <v>0</v>
      </c>
      <c r="D19" s="520" t="s">
        <v>93</v>
      </c>
      <c r="E19" s="542"/>
      <c r="F19" s="1072"/>
    </row>
    <row r="20" spans="1:6" ht="12.75" customHeight="1">
      <c r="A20" s="502" t="s">
        <v>358</v>
      </c>
      <c r="B20" s="543" t="s">
        <v>68</v>
      </c>
      <c r="C20" s="523"/>
      <c r="D20" s="520" t="s">
        <v>99</v>
      </c>
      <c r="E20" s="524"/>
      <c r="F20" s="1072"/>
    </row>
    <row r="21" spans="1:6" ht="12.75" customHeight="1">
      <c r="A21" s="539" t="s">
        <v>362</v>
      </c>
      <c r="B21" s="543" t="s">
        <v>69</v>
      </c>
      <c r="C21" s="523"/>
      <c r="D21" s="520" t="s">
        <v>722</v>
      </c>
      <c r="E21" s="524"/>
      <c r="F21" s="1072"/>
    </row>
    <row r="22" spans="1:6" ht="12.75" customHeight="1">
      <c r="A22" s="502" t="s">
        <v>367</v>
      </c>
      <c r="B22" s="543" t="s">
        <v>70</v>
      </c>
      <c r="C22" s="523"/>
      <c r="D22" s="520" t="s">
        <v>723</v>
      </c>
      <c r="E22" s="524">
        <v>26831</v>
      </c>
      <c r="F22" s="1072"/>
    </row>
    <row r="23" spans="1:6" ht="12.75" customHeight="1">
      <c r="A23" s="539" t="s">
        <v>370</v>
      </c>
      <c r="B23" s="543" t="s">
        <v>71</v>
      </c>
      <c r="C23" s="523"/>
      <c r="D23" s="518" t="s">
        <v>29</v>
      </c>
      <c r="E23" s="524"/>
      <c r="F23" s="1072"/>
    </row>
    <row r="24" spans="1:6" ht="12.75" customHeight="1">
      <c r="A24" s="502" t="s">
        <v>374</v>
      </c>
      <c r="B24" s="544" t="s">
        <v>72</v>
      </c>
      <c r="C24" s="523"/>
      <c r="D24" s="520" t="s">
        <v>101</v>
      </c>
      <c r="E24" s="524"/>
      <c r="F24" s="1072"/>
    </row>
    <row r="25" spans="1:6" ht="12.75" customHeight="1">
      <c r="A25" s="539" t="s">
        <v>378</v>
      </c>
      <c r="B25" s="545" t="s">
        <v>73</v>
      </c>
      <c r="C25" s="525">
        <f>+C26+C27+C28+C29+C30</f>
        <v>0</v>
      </c>
      <c r="D25" s="546" t="s">
        <v>98</v>
      </c>
      <c r="E25" s="524"/>
      <c r="F25" s="1072"/>
    </row>
    <row r="26" spans="1:6" ht="12.75" customHeight="1">
      <c r="A26" s="502" t="s">
        <v>383</v>
      </c>
      <c r="B26" s="544" t="s">
        <v>74</v>
      </c>
      <c r="C26" s="523"/>
      <c r="D26" s="546" t="s">
        <v>75</v>
      </c>
      <c r="E26" s="524"/>
      <c r="F26" s="1072"/>
    </row>
    <row r="27" spans="1:6" ht="12.75" customHeight="1">
      <c r="A27" s="539" t="s">
        <v>387</v>
      </c>
      <c r="B27" s="544" t="s">
        <v>76</v>
      </c>
      <c r="C27" s="523"/>
      <c r="D27" s="547"/>
      <c r="E27" s="524"/>
      <c r="F27" s="1072"/>
    </row>
    <row r="28" spans="1:6" ht="12.75" customHeight="1">
      <c r="A28" s="502" t="s">
        <v>391</v>
      </c>
      <c r="B28" s="543" t="s">
        <v>77</v>
      </c>
      <c r="C28" s="523"/>
      <c r="D28" s="548"/>
      <c r="E28" s="524"/>
      <c r="F28" s="1072"/>
    </row>
    <row r="29" spans="1:6" ht="12.75" customHeight="1">
      <c r="A29" s="539" t="s">
        <v>396</v>
      </c>
      <c r="B29" s="549" t="s">
        <v>78</v>
      </c>
      <c r="C29" s="523"/>
      <c r="D29" s="508"/>
      <c r="E29" s="524"/>
      <c r="F29" s="1072"/>
    </row>
    <row r="30" spans="1:6" ht="12.75" customHeight="1" thickBot="1">
      <c r="A30" s="502" t="s">
        <v>400</v>
      </c>
      <c r="B30" s="550" t="s">
        <v>79</v>
      </c>
      <c r="C30" s="523"/>
      <c r="D30" s="548"/>
      <c r="E30" s="524"/>
      <c r="F30" s="1072"/>
    </row>
    <row r="31" spans="1:6" ht="21.75" customHeight="1" thickBot="1">
      <c r="A31" s="513" t="s">
        <v>404</v>
      </c>
      <c r="B31" s="514" t="s">
        <v>80</v>
      </c>
      <c r="C31" s="515">
        <f>+C19+C25</f>
        <v>0</v>
      </c>
      <c r="D31" s="514" t="s">
        <v>81</v>
      </c>
      <c r="E31" s="516">
        <f>SUM(E19:E30)</f>
        <v>26831</v>
      </c>
      <c r="F31" s="1072"/>
    </row>
    <row r="32" spans="1:6" ht="18" customHeight="1" thickBot="1">
      <c r="A32" s="513" t="s">
        <v>408</v>
      </c>
      <c r="B32" s="527" t="s">
        <v>82</v>
      </c>
      <c r="C32" s="515">
        <f>+C18+C31</f>
        <v>176272</v>
      </c>
      <c r="D32" s="527" t="s">
        <v>83</v>
      </c>
      <c r="E32" s="516">
        <f>+E18+E31</f>
        <v>200659</v>
      </c>
      <c r="F32" s="1072"/>
    </row>
    <row r="33" spans="1:6" ht="18" customHeight="1" thickBot="1">
      <c r="A33" s="513" t="s">
        <v>412</v>
      </c>
      <c r="B33" s="514" t="s">
        <v>695</v>
      </c>
      <c r="C33" s="528"/>
      <c r="D33" s="514" t="s">
        <v>37</v>
      </c>
      <c r="E33" s="529"/>
      <c r="F33" s="1072"/>
    </row>
    <row r="34" spans="1:6" ht="13.5" thickBot="1">
      <c r="A34" s="513" t="s">
        <v>416</v>
      </c>
      <c r="B34" s="530" t="s">
        <v>84</v>
      </c>
      <c r="C34" s="531">
        <f>+C32+C33</f>
        <v>176272</v>
      </c>
      <c r="D34" s="530" t="s">
        <v>85</v>
      </c>
      <c r="E34" s="531">
        <f>+E32+E33</f>
        <v>200659</v>
      </c>
      <c r="F34" s="1072"/>
    </row>
    <row r="35" spans="1:6" ht="13.5" thickBot="1">
      <c r="A35" s="513" t="s">
        <v>420</v>
      </c>
      <c r="B35" s="530" t="s">
        <v>40</v>
      </c>
      <c r="C35" s="531" t="str">
        <f>IF(C18-E18&lt;0,E18-C18,"-")</f>
        <v>-</v>
      </c>
      <c r="D35" s="530" t="s">
        <v>41</v>
      </c>
      <c r="E35" s="531">
        <f>IF(C18-E18&gt;0,C18-E18,"-")</f>
        <v>2444</v>
      </c>
      <c r="F35" s="1072"/>
    </row>
    <row r="36" spans="1:6" ht="13.5" thickBot="1">
      <c r="A36" s="513" t="s">
        <v>425</v>
      </c>
      <c r="B36" s="530" t="s">
        <v>42</v>
      </c>
      <c r="C36" s="531">
        <f>IF(C18+C19-E32&lt;0,E32-(C18+C19),"-")</f>
        <v>24387</v>
      </c>
      <c r="D36" s="530" t="s">
        <v>43</v>
      </c>
      <c r="E36" s="531" t="str">
        <f>IF(C18+C19-E32&gt;0,C18+C19-E32,"-")</f>
        <v>-</v>
      </c>
      <c r="F36" s="1072"/>
    </row>
  </sheetData>
  <sheetProtection/>
  <mergeCells count="2">
    <mergeCell ref="A3:A4"/>
    <mergeCell ref="F1:F36"/>
  </mergeCells>
  <printOptions horizontalCentered="1"/>
  <pageMargins left="0.7874015748031497" right="0.7874015748031497" top="0.49" bottom="0.79" header="0.49" footer="0.7874015748031497"/>
  <pageSetup fitToHeight="1" fitToWidth="1" horizontalDpi="600" verticalDpi="600" orientation="landscape" paperSize="9" scale="95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6"/>
  <sheetViews>
    <sheetView workbookViewId="0" topLeftCell="A2">
      <selection activeCell="M10" sqref="M10"/>
    </sheetView>
  </sheetViews>
  <sheetFormatPr defaultColWidth="9.140625" defaultRowHeight="12.75"/>
  <cols>
    <col min="1" max="1" width="4.140625" style="63" customWidth="1"/>
    <col min="2" max="2" width="3.140625" style="76" customWidth="1"/>
    <col min="3" max="3" width="24.57421875" style="63" customWidth="1"/>
    <col min="4" max="4" width="7.8515625" style="63" customWidth="1"/>
    <col min="5" max="5" width="8.140625" style="63" customWidth="1"/>
    <col min="6" max="6" width="3.57421875" style="63" customWidth="1"/>
    <col min="7" max="7" width="3.421875" style="63" customWidth="1"/>
    <col min="8" max="8" width="21.28125" style="76" customWidth="1"/>
    <col min="9" max="9" width="8.140625" style="63" customWidth="1"/>
    <col min="10" max="11" width="7.7109375" style="63" customWidth="1"/>
    <col min="12" max="12" width="7.421875" style="63" customWidth="1"/>
    <col min="13" max="16384" width="9.140625" style="55" customWidth="1"/>
  </cols>
  <sheetData>
    <row r="1" spans="1:12" ht="1.5" customHeight="1" hidden="1">
      <c r="A1" s="1360"/>
      <c r="B1" s="1360"/>
      <c r="C1" s="1360"/>
      <c r="D1" s="1360"/>
      <c r="E1" s="1360"/>
      <c r="F1" s="1360"/>
      <c r="G1" s="1360"/>
      <c r="H1" s="1360"/>
      <c r="I1" s="1360"/>
      <c r="J1" s="1360"/>
      <c r="K1" s="1360"/>
      <c r="L1" s="1360"/>
    </row>
    <row r="2" spans="1:12" ht="45" customHeight="1" thickBot="1">
      <c r="A2" s="1361" t="s">
        <v>91</v>
      </c>
      <c r="B2" s="1361"/>
      <c r="C2" s="1361"/>
      <c r="D2" s="1361"/>
      <c r="E2" s="1361"/>
      <c r="F2" s="1361"/>
      <c r="G2" s="1361"/>
      <c r="H2" s="1361"/>
      <c r="I2" s="1364" t="s">
        <v>8</v>
      </c>
      <c r="J2" s="1364"/>
      <c r="K2" s="13"/>
      <c r="L2" s="920"/>
    </row>
    <row r="3" spans="1:12" ht="12.75">
      <c r="A3" s="1362" t="s">
        <v>299</v>
      </c>
      <c r="B3" s="1362"/>
      <c r="C3" s="865" t="s">
        <v>314</v>
      </c>
      <c r="D3" s="1363" t="s">
        <v>297</v>
      </c>
      <c r="E3" s="1363"/>
      <c r="F3" s="1362" t="s">
        <v>299</v>
      </c>
      <c r="G3" s="1362"/>
      <c r="H3" s="866" t="s">
        <v>315</v>
      </c>
      <c r="I3" s="1363" t="s">
        <v>297</v>
      </c>
      <c r="J3" s="1363"/>
      <c r="K3" s="867"/>
      <c r="L3" s="55"/>
    </row>
    <row r="4" spans="1:11" s="74" customFormat="1" ht="13.5" thickBot="1">
      <c r="A4" s="868"/>
      <c r="B4" s="869"/>
      <c r="C4" s="921"/>
      <c r="D4" s="871">
        <v>2012</v>
      </c>
      <c r="E4" s="871">
        <v>2013</v>
      </c>
      <c r="F4" s="872"/>
      <c r="G4" s="869"/>
      <c r="H4" s="870"/>
      <c r="I4" s="871">
        <v>2012</v>
      </c>
      <c r="J4" s="873">
        <v>2013</v>
      </c>
      <c r="K4" s="874"/>
    </row>
    <row r="5" spans="1:12" ht="12.75">
      <c r="A5" s="875" t="s">
        <v>206</v>
      </c>
      <c r="B5" s="876" t="s">
        <v>206</v>
      </c>
      <c r="C5" s="877" t="s">
        <v>316</v>
      </c>
      <c r="D5" s="878"/>
      <c r="E5" s="878"/>
      <c r="F5" s="875" t="s">
        <v>317</v>
      </c>
      <c r="G5" s="876" t="s">
        <v>206</v>
      </c>
      <c r="H5" s="877" t="s">
        <v>650</v>
      </c>
      <c r="I5" s="879">
        <v>637415</v>
      </c>
      <c r="J5" s="879">
        <v>916572</v>
      </c>
      <c r="K5" s="55"/>
      <c r="L5" s="55"/>
    </row>
    <row r="6" spans="1:12" ht="12.75">
      <c r="A6" s="880" t="s">
        <v>208</v>
      </c>
      <c r="B6" s="881" t="s">
        <v>208</v>
      </c>
      <c r="C6" s="882" t="s">
        <v>318</v>
      </c>
      <c r="D6" s="883"/>
      <c r="E6" s="883"/>
      <c r="F6" s="880" t="s">
        <v>319</v>
      </c>
      <c r="G6" s="881" t="s">
        <v>208</v>
      </c>
      <c r="H6" s="882" t="s">
        <v>652</v>
      </c>
      <c r="I6" s="884">
        <v>7695295</v>
      </c>
      <c r="J6" s="884">
        <v>7774274</v>
      </c>
      <c r="K6" s="55"/>
      <c r="L6" s="55"/>
    </row>
    <row r="7" spans="1:12" ht="12.75">
      <c r="A7" s="875" t="s">
        <v>209</v>
      </c>
      <c r="B7" s="881" t="s">
        <v>209</v>
      </c>
      <c r="C7" s="882" t="s">
        <v>320</v>
      </c>
      <c r="D7" s="883">
        <v>1359</v>
      </c>
      <c r="E7" s="883">
        <v>95</v>
      </c>
      <c r="F7" s="880" t="s">
        <v>321</v>
      </c>
      <c r="G7" s="881" t="s">
        <v>209</v>
      </c>
      <c r="H7" s="882" t="s">
        <v>649</v>
      </c>
      <c r="I7" s="884"/>
      <c r="J7" s="884"/>
      <c r="K7" s="55"/>
      <c r="L7" s="55"/>
    </row>
    <row r="8" spans="1:12" ht="12.75">
      <c r="A8" s="880" t="s">
        <v>210</v>
      </c>
      <c r="B8" s="881" t="s">
        <v>210</v>
      </c>
      <c r="C8" s="882" t="s">
        <v>322</v>
      </c>
      <c r="D8" s="883">
        <v>17984</v>
      </c>
      <c r="E8" s="883">
        <v>16446</v>
      </c>
      <c r="F8" s="880" t="s">
        <v>323</v>
      </c>
      <c r="G8" s="885" t="s">
        <v>324</v>
      </c>
      <c r="H8" s="886" t="s">
        <v>325</v>
      </c>
      <c r="I8" s="887">
        <f>SUM(I5:I7)</f>
        <v>8332710</v>
      </c>
      <c r="J8" s="887">
        <f>SUM(J5:J7)</f>
        <v>8690846</v>
      </c>
      <c r="K8" s="55"/>
      <c r="L8" s="55"/>
    </row>
    <row r="9" spans="1:12" ht="12.75">
      <c r="A9" s="875" t="s">
        <v>211</v>
      </c>
      <c r="B9" s="881" t="s">
        <v>211</v>
      </c>
      <c r="C9" s="882" t="s">
        <v>326</v>
      </c>
      <c r="D9" s="883"/>
      <c r="E9" s="883"/>
      <c r="F9" s="880" t="s">
        <v>327</v>
      </c>
      <c r="G9" s="881" t="s">
        <v>206</v>
      </c>
      <c r="H9" s="882" t="s">
        <v>328</v>
      </c>
      <c r="I9" s="884">
        <v>66645</v>
      </c>
      <c r="J9" s="884">
        <v>254299</v>
      </c>
      <c r="K9" s="55"/>
      <c r="L9" s="55"/>
    </row>
    <row r="10" spans="1:10" s="75" customFormat="1" ht="12.75" customHeight="1">
      <c r="A10" s="880" t="s">
        <v>302</v>
      </c>
      <c r="B10" s="888" t="s">
        <v>302</v>
      </c>
      <c r="C10" s="889" t="s">
        <v>329</v>
      </c>
      <c r="D10" s="890"/>
      <c r="E10" s="890"/>
      <c r="F10" s="880" t="s">
        <v>330</v>
      </c>
      <c r="G10" s="888"/>
      <c r="H10" s="891" t="s">
        <v>331</v>
      </c>
      <c r="I10" s="892">
        <v>66642</v>
      </c>
      <c r="J10" s="892">
        <v>240127</v>
      </c>
    </row>
    <row r="11" spans="1:12" ht="12.75">
      <c r="A11" s="875" t="s">
        <v>303</v>
      </c>
      <c r="B11" s="885" t="s">
        <v>332</v>
      </c>
      <c r="C11" s="886" t="s">
        <v>333</v>
      </c>
      <c r="D11" s="893">
        <f>SUM(D5:D10)</f>
        <v>19343</v>
      </c>
      <c r="E11" s="893">
        <f>SUM(E5:E10)</f>
        <v>16541</v>
      </c>
      <c r="F11" s="880" t="s">
        <v>334</v>
      </c>
      <c r="G11" s="881"/>
      <c r="H11" s="894" t="s">
        <v>335</v>
      </c>
      <c r="I11" s="884"/>
      <c r="J11" s="884"/>
      <c r="K11" s="55"/>
      <c r="L11" s="55"/>
    </row>
    <row r="12" spans="1:12" ht="12.75">
      <c r="A12" s="880" t="s">
        <v>304</v>
      </c>
      <c r="B12" s="881" t="s">
        <v>206</v>
      </c>
      <c r="C12" s="882" t="s">
        <v>336</v>
      </c>
      <c r="D12" s="883">
        <v>6536663</v>
      </c>
      <c r="E12" s="883">
        <v>5860435</v>
      </c>
      <c r="F12" s="880" t="s">
        <v>337</v>
      </c>
      <c r="G12" s="881" t="s">
        <v>208</v>
      </c>
      <c r="H12" s="882" t="s">
        <v>338</v>
      </c>
      <c r="I12" s="884"/>
      <c r="J12" s="884"/>
      <c r="K12" s="55"/>
      <c r="L12" s="55"/>
    </row>
    <row r="13" spans="1:12" ht="12.75">
      <c r="A13" s="875" t="s">
        <v>305</v>
      </c>
      <c r="B13" s="881" t="s">
        <v>208</v>
      </c>
      <c r="C13" s="882" t="s">
        <v>339</v>
      </c>
      <c r="D13" s="883">
        <v>51413</v>
      </c>
      <c r="E13" s="883">
        <v>34121</v>
      </c>
      <c r="F13" s="880" t="s">
        <v>340</v>
      </c>
      <c r="G13" s="881" t="s">
        <v>209</v>
      </c>
      <c r="H13" s="882" t="s">
        <v>341</v>
      </c>
      <c r="I13" s="884"/>
      <c r="J13" s="884"/>
      <c r="K13" s="55"/>
      <c r="L13" s="55"/>
    </row>
    <row r="14" spans="1:12" ht="12.75">
      <c r="A14" s="880" t="s">
        <v>306</v>
      </c>
      <c r="B14" s="881" t="s">
        <v>209</v>
      </c>
      <c r="C14" s="882" t="s">
        <v>342</v>
      </c>
      <c r="D14" s="883">
        <v>11410</v>
      </c>
      <c r="E14" s="883">
        <v>2866</v>
      </c>
      <c r="F14" s="880" t="s">
        <v>343</v>
      </c>
      <c r="G14" s="881" t="s">
        <v>210</v>
      </c>
      <c r="H14" s="882" t="s">
        <v>344</v>
      </c>
      <c r="I14" s="884"/>
      <c r="J14" s="884"/>
      <c r="K14" s="55"/>
      <c r="L14" s="55"/>
    </row>
    <row r="15" spans="1:12" ht="12.75">
      <c r="A15" s="875" t="s">
        <v>307</v>
      </c>
      <c r="B15" s="881" t="s">
        <v>210</v>
      </c>
      <c r="C15" s="882" t="s">
        <v>345</v>
      </c>
      <c r="D15" s="883"/>
      <c r="E15" s="883"/>
      <c r="F15" s="880" t="s">
        <v>346</v>
      </c>
      <c r="G15" s="881" t="s">
        <v>211</v>
      </c>
      <c r="H15" s="882" t="s">
        <v>347</v>
      </c>
      <c r="I15" s="884"/>
      <c r="J15" s="884"/>
      <c r="K15" s="55"/>
      <c r="L15" s="55"/>
    </row>
    <row r="16" spans="1:12" ht="12.75">
      <c r="A16" s="880" t="s">
        <v>308</v>
      </c>
      <c r="B16" s="881" t="s">
        <v>211</v>
      </c>
      <c r="C16" s="882" t="s">
        <v>348</v>
      </c>
      <c r="D16" s="883">
        <v>12410</v>
      </c>
      <c r="E16" s="883">
        <v>105563</v>
      </c>
      <c r="F16" s="880" t="s">
        <v>349</v>
      </c>
      <c r="G16" s="885" t="s">
        <v>332</v>
      </c>
      <c r="H16" s="886" t="s">
        <v>350</v>
      </c>
      <c r="I16" s="887">
        <f>SUM(I9,I12:I15)</f>
        <v>66645</v>
      </c>
      <c r="J16" s="887">
        <f>SUM(J9,J12:J15)</f>
        <v>254299</v>
      </c>
      <c r="K16" s="55"/>
      <c r="L16" s="55"/>
    </row>
    <row r="17" spans="1:12" ht="12.75">
      <c r="A17" s="875" t="s">
        <v>309</v>
      </c>
      <c r="B17" s="888" t="s">
        <v>302</v>
      </c>
      <c r="C17" s="882" t="s">
        <v>351</v>
      </c>
      <c r="D17" s="883"/>
      <c r="E17" s="883"/>
      <c r="F17" s="880" t="s">
        <v>352</v>
      </c>
      <c r="G17" s="881" t="s">
        <v>206</v>
      </c>
      <c r="H17" s="882" t="s">
        <v>353</v>
      </c>
      <c r="I17" s="884"/>
      <c r="J17" s="884"/>
      <c r="K17" s="55"/>
      <c r="L17" s="55"/>
    </row>
    <row r="18" spans="1:12" ht="12.75">
      <c r="A18" s="880" t="s">
        <v>354</v>
      </c>
      <c r="B18" s="888" t="s">
        <v>303</v>
      </c>
      <c r="C18" s="882" t="s">
        <v>355</v>
      </c>
      <c r="D18" s="883"/>
      <c r="E18" s="883"/>
      <c r="F18" s="880" t="s">
        <v>356</v>
      </c>
      <c r="G18" s="881"/>
      <c r="H18" s="894" t="s">
        <v>357</v>
      </c>
      <c r="I18" s="884"/>
      <c r="J18" s="884"/>
      <c r="K18" s="55"/>
      <c r="L18" s="55"/>
    </row>
    <row r="19" spans="1:12" ht="12.75">
      <c r="A19" s="880" t="s">
        <v>358</v>
      </c>
      <c r="B19" s="881" t="s">
        <v>304</v>
      </c>
      <c r="C19" s="882" t="s">
        <v>359</v>
      </c>
      <c r="D19" s="883"/>
      <c r="E19" s="883"/>
      <c r="F19" s="880" t="s">
        <v>360</v>
      </c>
      <c r="G19" s="881"/>
      <c r="H19" s="894" t="s">
        <v>361</v>
      </c>
      <c r="I19" s="884"/>
      <c r="J19" s="884"/>
      <c r="K19" s="55"/>
      <c r="L19" s="55"/>
    </row>
    <row r="20" spans="1:12" ht="12.75">
      <c r="A20" s="880" t="s">
        <v>362</v>
      </c>
      <c r="B20" s="885" t="s">
        <v>363</v>
      </c>
      <c r="C20" s="886" t="s">
        <v>364</v>
      </c>
      <c r="D20" s="893">
        <f>SUM(D12:D19)</f>
        <v>6611896</v>
      </c>
      <c r="E20" s="893">
        <f>SUM(E12:E19)</f>
        <v>6002985</v>
      </c>
      <c r="F20" s="880" t="s">
        <v>365</v>
      </c>
      <c r="G20" s="881" t="s">
        <v>208</v>
      </c>
      <c r="H20" s="882" t="s">
        <v>366</v>
      </c>
      <c r="I20" s="884"/>
      <c r="J20" s="884"/>
      <c r="K20" s="55"/>
      <c r="L20" s="55"/>
    </row>
    <row r="21" spans="1:12" ht="12.75">
      <c r="A21" s="880" t="s">
        <v>367</v>
      </c>
      <c r="B21" s="881" t="s">
        <v>206</v>
      </c>
      <c r="C21" s="882" t="s">
        <v>651</v>
      </c>
      <c r="D21" s="883">
        <v>78229</v>
      </c>
      <c r="E21" s="883">
        <v>73129</v>
      </c>
      <c r="F21" s="880" t="s">
        <v>368</v>
      </c>
      <c r="G21" s="895" t="s">
        <v>209</v>
      </c>
      <c r="H21" s="896" t="s">
        <v>369</v>
      </c>
      <c r="I21" s="884"/>
      <c r="J21" s="884"/>
      <c r="K21" s="55"/>
      <c r="L21" s="55"/>
    </row>
    <row r="22" spans="1:10" s="74" customFormat="1" ht="12.75">
      <c r="A22" s="880" t="s">
        <v>370</v>
      </c>
      <c r="B22" s="881" t="s">
        <v>208</v>
      </c>
      <c r="C22" s="896" t="s">
        <v>371</v>
      </c>
      <c r="D22" s="897"/>
      <c r="E22" s="897"/>
      <c r="F22" s="880" t="s">
        <v>372</v>
      </c>
      <c r="G22" s="881" t="s">
        <v>210</v>
      </c>
      <c r="H22" s="882" t="s">
        <v>373</v>
      </c>
      <c r="I22" s="898"/>
      <c r="J22" s="898"/>
    </row>
    <row r="23" spans="1:12" ht="12.75">
      <c r="A23" s="880" t="s">
        <v>374</v>
      </c>
      <c r="B23" s="881" t="s">
        <v>209</v>
      </c>
      <c r="C23" s="882" t="s">
        <v>375</v>
      </c>
      <c r="D23" s="883">
        <v>242</v>
      </c>
      <c r="E23" s="883">
        <v>188</v>
      </c>
      <c r="F23" s="880" t="s">
        <v>376</v>
      </c>
      <c r="G23" s="885" t="s">
        <v>363</v>
      </c>
      <c r="H23" s="886" t="s">
        <v>377</v>
      </c>
      <c r="I23" s="899">
        <f>SUM(I17:I22)</f>
        <v>0</v>
      </c>
      <c r="J23" s="899">
        <f>SUM(J17:J22)</f>
        <v>0</v>
      </c>
      <c r="K23" s="55"/>
      <c r="L23" s="55"/>
    </row>
    <row r="24" spans="1:12" ht="12.75">
      <c r="A24" s="880" t="s">
        <v>378</v>
      </c>
      <c r="B24" s="881" t="s">
        <v>210</v>
      </c>
      <c r="C24" s="882" t="s">
        <v>379</v>
      </c>
      <c r="D24" s="883"/>
      <c r="E24" s="883"/>
      <c r="F24" s="880" t="s">
        <v>380</v>
      </c>
      <c r="G24" s="885" t="s">
        <v>381</v>
      </c>
      <c r="H24" s="886" t="s">
        <v>382</v>
      </c>
      <c r="I24" s="887">
        <f>SUM(I16,I23)</f>
        <v>66645</v>
      </c>
      <c r="J24" s="887">
        <f>SUM(J16,J23)</f>
        <v>254299</v>
      </c>
      <c r="K24" s="55"/>
      <c r="L24" s="55"/>
    </row>
    <row r="25" spans="1:12" ht="12.75">
      <c r="A25" s="880" t="s">
        <v>383</v>
      </c>
      <c r="B25" s="881" t="s">
        <v>211</v>
      </c>
      <c r="C25" s="882" t="s">
        <v>384</v>
      </c>
      <c r="D25" s="883"/>
      <c r="E25" s="883"/>
      <c r="F25" s="880" t="s">
        <v>385</v>
      </c>
      <c r="G25" s="881" t="s">
        <v>206</v>
      </c>
      <c r="H25" s="882" t="s">
        <v>386</v>
      </c>
      <c r="I25" s="887"/>
      <c r="J25" s="887"/>
      <c r="K25" s="55"/>
      <c r="L25" s="55"/>
    </row>
    <row r="26" spans="1:12" ht="12.75">
      <c r="A26" s="880" t="s">
        <v>387</v>
      </c>
      <c r="B26" s="888" t="s">
        <v>302</v>
      </c>
      <c r="C26" s="882" t="s">
        <v>388</v>
      </c>
      <c r="D26" s="883"/>
      <c r="E26" s="883"/>
      <c r="F26" s="880" t="s">
        <v>389</v>
      </c>
      <c r="G26" s="881" t="s">
        <v>208</v>
      </c>
      <c r="H26" s="882" t="s">
        <v>390</v>
      </c>
      <c r="I26" s="884"/>
      <c r="J26" s="884"/>
      <c r="K26" s="55"/>
      <c r="L26" s="55"/>
    </row>
    <row r="27" spans="1:12" ht="12.75">
      <c r="A27" s="880" t="s">
        <v>391</v>
      </c>
      <c r="B27" s="900" t="s">
        <v>392</v>
      </c>
      <c r="C27" s="886" t="s">
        <v>393</v>
      </c>
      <c r="D27" s="893">
        <f>SUM(D21:D26)</f>
        <v>78471</v>
      </c>
      <c r="E27" s="893">
        <f>SUM(E21:E26)</f>
        <v>73317</v>
      </c>
      <c r="F27" s="880" t="s">
        <v>394</v>
      </c>
      <c r="G27" s="881" t="s">
        <v>209</v>
      </c>
      <c r="H27" s="882" t="s">
        <v>395</v>
      </c>
      <c r="I27" s="884"/>
      <c r="J27" s="884"/>
      <c r="K27" s="55"/>
      <c r="L27" s="55"/>
    </row>
    <row r="28" spans="1:12" ht="12.75">
      <c r="A28" s="901" t="s">
        <v>396</v>
      </c>
      <c r="B28" s="888" t="s">
        <v>206</v>
      </c>
      <c r="C28" s="882" t="s">
        <v>397</v>
      </c>
      <c r="D28" s="883">
        <v>2355191</v>
      </c>
      <c r="E28" s="883">
        <v>2841041</v>
      </c>
      <c r="F28" s="880" t="s">
        <v>398</v>
      </c>
      <c r="G28" s="881" t="s">
        <v>210</v>
      </c>
      <c r="H28" s="882" t="s">
        <v>399</v>
      </c>
      <c r="I28" s="884">
        <v>391315</v>
      </c>
      <c r="J28" s="884">
        <v>334271</v>
      </c>
      <c r="K28" s="55"/>
      <c r="L28" s="55"/>
    </row>
    <row r="29" spans="1:12" ht="12.75">
      <c r="A29" s="901" t="s">
        <v>400</v>
      </c>
      <c r="B29" s="888" t="s">
        <v>208</v>
      </c>
      <c r="C29" s="882" t="s">
        <v>401</v>
      </c>
      <c r="D29" s="893"/>
      <c r="E29" s="893"/>
      <c r="F29" s="880" t="s">
        <v>402</v>
      </c>
      <c r="G29" s="881" t="s">
        <v>211</v>
      </c>
      <c r="H29" s="882" t="s">
        <v>403</v>
      </c>
      <c r="I29" s="884"/>
      <c r="J29" s="884"/>
      <c r="K29" s="55"/>
      <c r="L29" s="55"/>
    </row>
    <row r="30" spans="1:12" ht="12.75">
      <c r="A30" s="901" t="s">
        <v>404</v>
      </c>
      <c r="B30" s="888" t="s">
        <v>209</v>
      </c>
      <c r="C30" s="882" t="s">
        <v>405</v>
      </c>
      <c r="D30" s="893"/>
      <c r="E30" s="893"/>
      <c r="F30" s="880" t="s">
        <v>406</v>
      </c>
      <c r="G30" s="881" t="s">
        <v>302</v>
      </c>
      <c r="H30" s="882" t="s">
        <v>407</v>
      </c>
      <c r="I30" s="884"/>
      <c r="J30" s="884"/>
      <c r="K30" s="55"/>
      <c r="L30" s="55"/>
    </row>
    <row r="31" spans="1:12" ht="12.75">
      <c r="A31" s="901" t="s">
        <v>408</v>
      </c>
      <c r="B31" s="888" t="s">
        <v>210</v>
      </c>
      <c r="C31" s="882" t="s">
        <v>409</v>
      </c>
      <c r="D31" s="893"/>
      <c r="E31" s="893"/>
      <c r="F31" s="880" t="s">
        <v>410</v>
      </c>
      <c r="G31" s="885" t="s">
        <v>332</v>
      </c>
      <c r="H31" s="886" t="s">
        <v>411</v>
      </c>
      <c r="I31" s="887">
        <f>SUM(I25:I30)</f>
        <v>391315</v>
      </c>
      <c r="J31" s="887">
        <f>SUM(J25:J30)</f>
        <v>334271</v>
      </c>
      <c r="K31" s="55"/>
      <c r="L31" s="55"/>
    </row>
    <row r="32" spans="1:12" ht="12.75">
      <c r="A32" s="901" t="s">
        <v>412</v>
      </c>
      <c r="B32" s="888" t="s">
        <v>211</v>
      </c>
      <c r="C32" s="882" t="s">
        <v>413</v>
      </c>
      <c r="D32" s="893"/>
      <c r="E32" s="893"/>
      <c r="F32" s="880" t="s">
        <v>414</v>
      </c>
      <c r="G32" s="881" t="s">
        <v>206</v>
      </c>
      <c r="H32" s="882" t="s">
        <v>415</v>
      </c>
      <c r="I32" s="884"/>
      <c r="J32" s="884"/>
      <c r="K32" s="55"/>
      <c r="L32" s="55"/>
    </row>
    <row r="33" spans="1:12" ht="12.75">
      <c r="A33" s="880" t="s">
        <v>416</v>
      </c>
      <c r="B33" s="885" t="s">
        <v>417</v>
      </c>
      <c r="C33" s="886" t="s">
        <v>810</v>
      </c>
      <c r="D33" s="893">
        <f>SUM(D28:D32)</f>
        <v>2355191</v>
      </c>
      <c r="E33" s="893">
        <f>SUM(E28:E32)</f>
        <v>2841041</v>
      </c>
      <c r="F33" s="880" t="s">
        <v>418</v>
      </c>
      <c r="G33" s="881" t="s">
        <v>208</v>
      </c>
      <c r="H33" s="882" t="s">
        <v>419</v>
      </c>
      <c r="I33" s="884">
        <v>371096</v>
      </c>
      <c r="J33" s="884">
        <v>21881</v>
      </c>
      <c r="K33" s="55"/>
      <c r="L33" s="55"/>
    </row>
    <row r="34" spans="1:12" ht="12.75">
      <c r="A34" s="880" t="s">
        <v>420</v>
      </c>
      <c r="B34" s="885" t="s">
        <v>421</v>
      </c>
      <c r="C34" s="886" t="s">
        <v>422</v>
      </c>
      <c r="D34" s="893">
        <f>SUM(D11,D20,D27,D33)</f>
        <v>9064901</v>
      </c>
      <c r="E34" s="893">
        <f>SUM(E11,E20,E27,E33)</f>
        <v>8933884</v>
      </c>
      <c r="F34" s="880" t="s">
        <v>423</v>
      </c>
      <c r="G34" s="881" t="s">
        <v>209</v>
      </c>
      <c r="H34" s="882" t="s">
        <v>424</v>
      </c>
      <c r="I34" s="884">
        <v>55774</v>
      </c>
      <c r="J34" s="884">
        <v>8906</v>
      </c>
      <c r="K34" s="55"/>
      <c r="L34" s="55"/>
    </row>
    <row r="35" spans="1:12" ht="11.25" customHeight="1">
      <c r="A35" s="880" t="s">
        <v>425</v>
      </c>
      <c r="B35" s="881" t="s">
        <v>206</v>
      </c>
      <c r="C35" s="882" t="s">
        <v>426</v>
      </c>
      <c r="D35" s="883">
        <v>526</v>
      </c>
      <c r="E35" s="883">
        <v>523</v>
      </c>
      <c r="F35" s="880" t="s">
        <v>427</v>
      </c>
      <c r="G35" s="881"/>
      <c r="H35" s="894" t="s">
        <v>428</v>
      </c>
      <c r="I35" s="884">
        <v>35322</v>
      </c>
      <c r="J35" s="884">
        <v>514</v>
      </c>
      <c r="K35" s="55"/>
      <c r="L35" s="55"/>
    </row>
    <row r="36" spans="1:12" ht="11.25" customHeight="1">
      <c r="A36" s="880" t="s">
        <v>429</v>
      </c>
      <c r="B36" s="881" t="s">
        <v>208</v>
      </c>
      <c r="C36" s="882" t="s">
        <v>430</v>
      </c>
      <c r="D36" s="883"/>
      <c r="E36" s="883"/>
      <c r="F36" s="880" t="s">
        <v>431</v>
      </c>
      <c r="G36" s="881"/>
      <c r="H36" s="894" t="s">
        <v>432</v>
      </c>
      <c r="I36" s="884">
        <v>20452</v>
      </c>
      <c r="J36" s="884">
        <v>8392</v>
      </c>
      <c r="K36" s="55"/>
      <c r="L36" s="55"/>
    </row>
    <row r="37" spans="1:12" ht="11.25" customHeight="1">
      <c r="A37" s="880" t="s">
        <v>433</v>
      </c>
      <c r="B37" s="881" t="s">
        <v>209</v>
      </c>
      <c r="C37" s="882" t="s">
        <v>434</v>
      </c>
      <c r="D37" s="883"/>
      <c r="E37" s="883"/>
      <c r="F37" s="880" t="s">
        <v>435</v>
      </c>
      <c r="G37" s="881" t="s">
        <v>210</v>
      </c>
      <c r="H37" s="882" t="s">
        <v>440</v>
      </c>
      <c r="I37" s="902">
        <v>40240</v>
      </c>
      <c r="J37" s="902">
        <v>24172</v>
      </c>
      <c r="K37" s="55"/>
      <c r="L37" s="55"/>
    </row>
    <row r="38" spans="1:12" ht="10.5" customHeight="1">
      <c r="A38" s="880" t="s">
        <v>441</v>
      </c>
      <c r="B38" s="881" t="s">
        <v>210</v>
      </c>
      <c r="C38" s="882" t="s">
        <v>442</v>
      </c>
      <c r="D38" s="883"/>
      <c r="E38" s="883"/>
      <c r="F38" s="880" t="s">
        <v>443</v>
      </c>
      <c r="G38" s="881"/>
      <c r="H38" s="903" t="s">
        <v>444</v>
      </c>
      <c r="I38" s="884"/>
      <c r="J38" s="884"/>
      <c r="K38" s="55"/>
      <c r="L38" s="55"/>
    </row>
    <row r="39" spans="1:12" ht="11.25" customHeight="1">
      <c r="A39" s="880" t="s">
        <v>445</v>
      </c>
      <c r="B39" s="881" t="s">
        <v>446</v>
      </c>
      <c r="C39" s="882" t="s">
        <v>447</v>
      </c>
      <c r="D39" s="883"/>
      <c r="E39" s="883"/>
      <c r="F39" s="880" t="s">
        <v>448</v>
      </c>
      <c r="G39" s="881"/>
      <c r="H39" s="903" t="s">
        <v>449</v>
      </c>
      <c r="I39" s="904"/>
      <c r="J39" s="904"/>
      <c r="K39" s="55"/>
      <c r="L39" s="55"/>
    </row>
    <row r="40" spans="1:12" ht="11.25" customHeight="1">
      <c r="A40" s="880" t="s">
        <v>450</v>
      </c>
      <c r="B40" s="881" t="s">
        <v>451</v>
      </c>
      <c r="C40" s="882" t="s">
        <v>452</v>
      </c>
      <c r="D40" s="883"/>
      <c r="E40" s="883"/>
      <c r="F40" s="880" t="s">
        <v>453</v>
      </c>
      <c r="G40" s="881"/>
      <c r="H40" s="903" t="s">
        <v>454</v>
      </c>
      <c r="I40" s="904"/>
      <c r="J40" s="904"/>
      <c r="K40" s="55"/>
      <c r="L40" s="55"/>
    </row>
    <row r="41" spans="1:12" ht="12.75">
      <c r="A41" s="880" t="s">
        <v>455</v>
      </c>
      <c r="B41" s="885" t="s">
        <v>332</v>
      </c>
      <c r="C41" s="886" t="s">
        <v>456</v>
      </c>
      <c r="D41" s="893">
        <f>SUM(D35:D40)</f>
        <v>526</v>
      </c>
      <c r="E41" s="893">
        <f>SUM(E35:E40)</f>
        <v>523</v>
      </c>
      <c r="F41" s="880" t="s">
        <v>457</v>
      </c>
      <c r="G41" s="881"/>
      <c r="H41" s="903" t="s">
        <v>458</v>
      </c>
      <c r="I41" s="884"/>
      <c r="J41" s="884"/>
      <c r="K41" s="55"/>
      <c r="L41" s="55"/>
    </row>
    <row r="42" spans="1:12" ht="11.25" customHeight="1">
      <c r="A42" s="880" t="s">
        <v>459</v>
      </c>
      <c r="B42" s="881" t="s">
        <v>206</v>
      </c>
      <c r="C42" s="882" t="s">
        <v>460</v>
      </c>
      <c r="D42" s="883">
        <v>11471</v>
      </c>
      <c r="E42" s="883">
        <v>34096</v>
      </c>
      <c r="F42" s="880" t="s">
        <v>461</v>
      </c>
      <c r="G42" s="885"/>
      <c r="H42" s="905" t="s">
        <v>462</v>
      </c>
      <c r="I42" s="884">
        <v>21644</v>
      </c>
      <c r="J42" s="884">
        <v>24172</v>
      </c>
      <c r="K42" s="55"/>
      <c r="L42" s="55"/>
    </row>
    <row r="43" spans="1:12" ht="10.5" customHeight="1">
      <c r="A43" s="880" t="s">
        <v>463</v>
      </c>
      <c r="B43" s="881" t="s">
        <v>208</v>
      </c>
      <c r="C43" s="882" t="s">
        <v>464</v>
      </c>
      <c r="D43" s="883">
        <v>45588</v>
      </c>
      <c r="E43" s="883">
        <v>43184</v>
      </c>
      <c r="F43" s="880" t="s">
        <v>465</v>
      </c>
      <c r="G43" s="881"/>
      <c r="H43" s="903" t="s">
        <v>466</v>
      </c>
      <c r="I43" s="884"/>
      <c r="J43" s="884"/>
      <c r="K43" s="55"/>
      <c r="L43" s="55"/>
    </row>
    <row r="44" spans="1:12" ht="11.25" customHeight="1">
      <c r="A44" s="880" t="s">
        <v>467</v>
      </c>
      <c r="B44" s="881" t="s">
        <v>209</v>
      </c>
      <c r="C44" s="882" t="s">
        <v>415</v>
      </c>
      <c r="D44" s="883"/>
      <c r="E44" s="883"/>
      <c r="F44" s="880" t="s">
        <v>468</v>
      </c>
      <c r="G44" s="881"/>
      <c r="H44" s="903" t="s">
        <v>469</v>
      </c>
      <c r="I44" s="904"/>
      <c r="J44" s="904"/>
      <c r="K44" s="55"/>
      <c r="L44" s="55"/>
    </row>
    <row r="45" spans="1:12" ht="10.5" customHeight="1">
      <c r="A45" s="880" t="s">
        <v>470</v>
      </c>
      <c r="B45" s="881" t="s">
        <v>210</v>
      </c>
      <c r="C45" s="882" t="s">
        <v>471</v>
      </c>
      <c r="D45" s="883">
        <v>68648</v>
      </c>
      <c r="E45" s="883">
        <v>68389</v>
      </c>
      <c r="F45" s="880" t="s">
        <v>472</v>
      </c>
      <c r="G45" s="881"/>
      <c r="H45" s="903" t="s">
        <v>473</v>
      </c>
      <c r="I45" s="904"/>
      <c r="J45" s="904"/>
      <c r="K45" s="55"/>
      <c r="L45" s="55"/>
    </row>
    <row r="46" spans="1:12" ht="10.5" customHeight="1">
      <c r="A46" s="880" t="s">
        <v>474</v>
      </c>
      <c r="B46" s="881"/>
      <c r="C46" s="882" t="s">
        <v>475</v>
      </c>
      <c r="D46" s="883"/>
      <c r="E46" s="883"/>
      <c r="F46" s="880" t="s">
        <v>476</v>
      </c>
      <c r="G46" s="885"/>
      <c r="H46" s="903" t="s">
        <v>477</v>
      </c>
      <c r="I46" s="887"/>
      <c r="J46" s="887"/>
      <c r="K46" s="55"/>
      <c r="L46" s="55"/>
    </row>
    <row r="47" spans="1:12" ht="10.5" customHeight="1">
      <c r="A47" s="880" t="s">
        <v>478</v>
      </c>
      <c r="B47" s="881"/>
      <c r="C47" s="905" t="s">
        <v>479</v>
      </c>
      <c r="D47" s="883"/>
      <c r="E47" s="883"/>
      <c r="F47" s="880" t="s">
        <v>480</v>
      </c>
      <c r="G47" s="885"/>
      <c r="H47" s="905" t="s">
        <v>481</v>
      </c>
      <c r="I47" s="887"/>
      <c r="J47" s="887"/>
      <c r="K47" s="55"/>
      <c r="L47" s="55"/>
    </row>
    <row r="48" spans="1:12" ht="11.25" customHeight="1">
      <c r="A48" s="880" t="s">
        <v>482</v>
      </c>
      <c r="B48" s="881"/>
      <c r="C48" s="905" t="s">
        <v>483</v>
      </c>
      <c r="D48" s="883"/>
      <c r="E48" s="883"/>
      <c r="F48" s="880" t="s">
        <v>484</v>
      </c>
      <c r="G48" s="885"/>
      <c r="H48" s="905" t="s">
        <v>485</v>
      </c>
      <c r="I48" s="887"/>
      <c r="J48" s="887"/>
      <c r="K48" s="55"/>
      <c r="L48" s="55"/>
    </row>
    <row r="49" spans="1:12" ht="11.25" customHeight="1">
      <c r="A49" s="880" t="s">
        <v>486</v>
      </c>
      <c r="B49" s="881"/>
      <c r="C49" s="905" t="s">
        <v>487</v>
      </c>
      <c r="D49" s="883"/>
      <c r="E49" s="883"/>
      <c r="F49" s="880" t="s">
        <v>488</v>
      </c>
      <c r="G49" s="885"/>
      <c r="H49" s="905" t="s">
        <v>489</v>
      </c>
      <c r="I49" s="902">
        <v>18409</v>
      </c>
      <c r="J49" s="902"/>
      <c r="K49" s="55"/>
      <c r="L49" s="55"/>
    </row>
    <row r="50" spans="1:12" ht="11.25" customHeight="1">
      <c r="A50" s="880" t="s">
        <v>490</v>
      </c>
      <c r="B50" s="881"/>
      <c r="C50" s="905" t="s">
        <v>491</v>
      </c>
      <c r="D50" s="883"/>
      <c r="E50" s="883"/>
      <c r="F50" s="880" t="s">
        <v>492</v>
      </c>
      <c r="G50" s="885"/>
      <c r="H50" s="905" t="s">
        <v>493</v>
      </c>
      <c r="I50" s="887"/>
      <c r="J50" s="887"/>
      <c r="K50" s="55"/>
      <c r="L50" s="55"/>
    </row>
    <row r="51" spans="1:12" ht="12.75">
      <c r="A51" s="880" t="s">
        <v>494</v>
      </c>
      <c r="B51" s="885" t="s">
        <v>363</v>
      </c>
      <c r="C51" s="886" t="s">
        <v>495</v>
      </c>
      <c r="D51" s="893">
        <f>SUM(D42:D50)</f>
        <v>125707</v>
      </c>
      <c r="E51" s="893">
        <f>SUM(E42:E50)</f>
        <v>145669</v>
      </c>
      <c r="F51" s="880" t="s">
        <v>496</v>
      </c>
      <c r="G51" s="881"/>
      <c r="H51" s="905" t="s">
        <v>497</v>
      </c>
      <c r="I51" s="884"/>
      <c r="J51" s="884"/>
      <c r="K51" s="55"/>
      <c r="L51" s="55"/>
    </row>
    <row r="52" spans="1:12" ht="12.75">
      <c r="A52" s="880" t="s">
        <v>498</v>
      </c>
      <c r="B52" s="881" t="s">
        <v>206</v>
      </c>
      <c r="C52" s="882" t="s">
        <v>501</v>
      </c>
      <c r="D52" s="883"/>
      <c r="E52" s="883"/>
      <c r="F52" s="880" t="s">
        <v>502</v>
      </c>
      <c r="G52" s="881"/>
      <c r="H52" s="905" t="s">
        <v>503</v>
      </c>
      <c r="I52" s="884">
        <v>187</v>
      </c>
      <c r="J52" s="884"/>
      <c r="K52" s="55"/>
      <c r="L52" s="55"/>
    </row>
    <row r="53" spans="1:12" ht="12.75">
      <c r="A53" s="880" t="s">
        <v>504</v>
      </c>
      <c r="B53" s="881" t="s">
        <v>208</v>
      </c>
      <c r="C53" s="882" t="s">
        <v>505</v>
      </c>
      <c r="D53" s="883"/>
      <c r="E53" s="883"/>
      <c r="F53" s="880" t="s">
        <v>506</v>
      </c>
      <c r="G53" s="881"/>
      <c r="H53" s="905" t="s">
        <v>507</v>
      </c>
      <c r="I53" s="884"/>
      <c r="J53" s="884"/>
      <c r="K53" s="55"/>
      <c r="L53" s="55"/>
    </row>
    <row r="54" spans="1:12" ht="12.75">
      <c r="A54" s="880" t="s">
        <v>508</v>
      </c>
      <c r="B54" s="885" t="s">
        <v>392</v>
      </c>
      <c r="C54" s="886" t="s">
        <v>509</v>
      </c>
      <c r="D54" s="893">
        <f>SUM(D52:D53)</f>
        <v>0</v>
      </c>
      <c r="E54" s="893">
        <f>SUM(E52:E53)</f>
        <v>0</v>
      </c>
      <c r="F54" s="880" t="s">
        <v>510</v>
      </c>
      <c r="G54" s="881"/>
      <c r="H54" s="905" t="s">
        <v>511</v>
      </c>
      <c r="I54" s="884"/>
      <c r="J54" s="884"/>
      <c r="K54" s="55"/>
      <c r="L54" s="55"/>
    </row>
    <row r="55" spans="1:12" ht="12.75">
      <c r="A55" s="880" t="s">
        <v>512</v>
      </c>
      <c r="B55" s="881" t="s">
        <v>206</v>
      </c>
      <c r="C55" s="882" t="s">
        <v>513</v>
      </c>
      <c r="D55" s="883">
        <v>780</v>
      </c>
      <c r="E55" s="883">
        <v>802</v>
      </c>
      <c r="F55" s="880" t="s">
        <v>514</v>
      </c>
      <c r="G55" s="885" t="s">
        <v>363</v>
      </c>
      <c r="H55" s="886" t="s">
        <v>515</v>
      </c>
      <c r="I55" s="887">
        <f>SUM(I32:I34,I37)</f>
        <v>467110</v>
      </c>
      <c r="J55" s="887">
        <f>SUM(J32:J34,J37)</f>
        <v>54959</v>
      </c>
      <c r="K55" s="55"/>
      <c r="L55" s="55"/>
    </row>
    <row r="56" spans="1:12" ht="12.75">
      <c r="A56" s="880" t="s">
        <v>516</v>
      </c>
      <c r="B56" s="881" t="s">
        <v>208</v>
      </c>
      <c r="C56" s="882" t="s">
        <v>517</v>
      </c>
      <c r="D56" s="883">
        <v>57872</v>
      </c>
      <c r="E56" s="883">
        <v>257803</v>
      </c>
      <c r="F56" s="880" t="s">
        <v>518</v>
      </c>
      <c r="G56" s="881" t="s">
        <v>206</v>
      </c>
      <c r="H56" s="882" t="s">
        <v>519</v>
      </c>
      <c r="I56" s="884">
        <v>7991</v>
      </c>
      <c r="J56" s="884">
        <v>7887</v>
      </c>
      <c r="K56" s="55"/>
      <c r="L56" s="55"/>
    </row>
    <row r="57" spans="1:12" ht="12.75">
      <c r="A57" s="880" t="s">
        <v>520</v>
      </c>
      <c r="B57" s="881" t="s">
        <v>209</v>
      </c>
      <c r="C57" s="882" t="s">
        <v>521</v>
      </c>
      <c r="D57" s="883"/>
      <c r="E57" s="883"/>
      <c r="F57" s="880" t="s">
        <v>522</v>
      </c>
      <c r="G57" s="881" t="s">
        <v>208</v>
      </c>
      <c r="H57" s="882" t="s">
        <v>523</v>
      </c>
      <c r="I57" s="884"/>
      <c r="J57" s="884">
        <v>106</v>
      </c>
      <c r="K57" s="55"/>
      <c r="L57" s="55"/>
    </row>
    <row r="58" spans="1:12" ht="11.25" customHeight="1">
      <c r="A58" s="880" t="s">
        <v>524</v>
      </c>
      <c r="B58" s="881" t="s">
        <v>210</v>
      </c>
      <c r="C58" s="882" t="s">
        <v>525</v>
      </c>
      <c r="D58" s="883">
        <v>952</v>
      </c>
      <c r="E58" s="883">
        <v>6069</v>
      </c>
      <c r="F58" s="880" t="s">
        <v>526</v>
      </c>
      <c r="G58" s="881" t="s">
        <v>209</v>
      </c>
      <c r="H58" s="882" t="s">
        <v>527</v>
      </c>
      <c r="I58" s="887"/>
      <c r="J58" s="887"/>
      <c r="K58" s="55"/>
      <c r="L58" s="55"/>
    </row>
    <row r="59" spans="1:12" ht="12.75">
      <c r="A59" s="880" t="s">
        <v>528</v>
      </c>
      <c r="B59" s="885" t="s">
        <v>417</v>
      </c>
      <c r="C59" s="886" t="s">
        <v>529</v>
      </c>
      <c r="D59" s="893">
        <f>SUM(D55:D58)</f>
        <v>59604</v>
      </c>
      <c r="E59" s="893">
        <f>SUM(E55:E58)</f>
        <v>264674</v>
      </c>
      <c r="F59" s="880" t="s">
        <v>530</v>
      </c>
      <c r="G59" s="881" t="s">
        <v>210</v>
      </c>
      <c r="H59" s="882" t="s">
        <v>531</v>
      </c>
      <c r="I59" s="884">
        <v>951</v>
      </c>
      <c r="J59" s="884">
        <v>6069</v>
      </c>
      <c r="K59" s="55"/>
      <c r="L59" s="55"/>
    </row>
    <row r="60" spans="1:12" ht="12.75">
      <c r="A60" s="880" t="s">
        <v>532</v>
      </c>
      <c r="B60" s="881" t="s">
        <v>206</v>
      </c>
      <c r="C60" s="882" t="s">
        <v>533</v>
      </c>
      <c r="D60" s="883">
        <v>2681</v>
      </c>
      <c r="E60" s="883">
        <v>466</v>
      </c>
      <c r="F60" s="880" t="s">
        <v>534</v>
      </c>
      <c r="G60" s="881"/>
      <c r="H60" s="882" t="s">
        <v>535</v>
      </c>
      <c r="I60" s="884">
        <v>951</v>
      </c>
      <c r="J60" s="884">
        <v>6069</v>
      </c>
      <c r="K60" s="55"/>
      <c r="L60" s="55"/>
    </row>
    <row r="61" spans="1:12" ht="12.75">
      <c r="A61" s="880" t="s">
        <v>536</v>
      </c>
      <c r="B61" s="881" t="s">
        <v>208</v>
      </c>
      <c r="C61" s="882" t="s">
        <v>537</v>
      </c>
      <c r="D61" s="883">
        <v>13283</v>
      </c>
      <c r="E61" s="883">
        <v>3221</v>
      </c>
      <c r="F61" s="880" t="s">
        <v>538</v>
      </c>
      <c r="G61" s="881"/>
      <c r="H61" s="882" t="s">
        <v>539</v>
      </c>
      <c r="I61" s="884"/>
      <c r="J61" s="884"/>
      <c r="K61" s="55"/>
      <c r="L61" s="55"/>
    </row>
    <row r="62" spans="1:12" ht="11.25" customHeight="1">
      <c r="A62" s="880" t="s">
        <v>540</v>
      </c>
      <c r="B62" s="881" t="s">
        <v>209</v>
      </c>
      <c r="C62" s="882" t="s">
        <v>541</v>
      </c>
      <c r="D62" s="883">
        <v>20</v>
      </c>
      <c r="E62" s="883"/>
      <c r="F62" s="880" t="s">
        <v>542</v>
      </c>
      <c r="G62" s="885" t="s">
        <v>392</v>
      </c>
      <c r="H62" s="886" t="s">
        <v>543</v>
      </c>
      <c r="I62" s="887">
        <f>SUM(I56:I59)</f>
        <v>8942</v>
      </c>
      <c r="J62" s="887">
        <f>SUM(J56:J59)</f>
        <v>14062</v>
      </c>
      <c r="K62" s="55"/>
      <c r="L62" s="55"/>
    </row>
    <row r="63" spans="1:12" ht="10.5" customHeight="1">
      <c r="A63" s="880" t="s">
        <v>544</v>
      </c>
      <c r="B63" s="881" t="s">
        <v>210</v>
      </c>
      <c r="C63" s="882" t="s">
        <v>545</v>
      </c>
      <c r="D63" s="883"/>
      <c r="E63" s="883"/>
      <c r="F63" s="880" t="s">
        <v>546</v>
      </c>
      <c r="G63" s="885" t="s">
        <v>547</v>
      </c>
      <c r="H63" s="886" t="s">
        <v>548</v>
      </c>
      <c r="I63" s="887">
        <f>SUM(I31,I55,I62)</f>
        <v>867367</v>
      </c>
      <c r="J63" s="887">
        <f>SUM(J31,J55,J62)</f>
        <v>403292</v>
      </c>
      <c r="K63" s="55"/>
      <c r="L63" s="55"/>
    </row>
    <row r="64" spans="1:12" ht="10.5" customHeight="1">
      <c r="A64" s="880" t="s">
        <v>549</v>
      </c>
      <c r="B64" s="885" t="s">
        <v>550</v>
      </c>
      <c r="C64" s="886" t="s">
        <v>551</v>
      </c>
      <c r="D64" s="893">
        <f>SUM(D60:D63)</f>
        <v>15984</v>
      </c>
      <c r="E64" s="893">
        <f>SUM(E60:E63)</f>
        <v>3687</v>
      </c>
      <c r="F64" s="880"/>
      <c r="G64" s="906"/>
      <c r="H64" s="882"/>
      <c r="I64" s="884"/>
      <c r="J64" s="884"/>
      <c r="K64" s="55"/>
      <c r="L64" s="55"/>
    </row>
    <row r="65" spans="1:12" ht="11.25" customHeight="1" thickBot="1">
      <c r="A65" s="907" t="s">
        <v>552</v>
      </c>
      <c r="B65" s="908" t="s">
        <v>553</v>
      </c>
      <c r="C65" s="909" t="s">
        <v>554</v>
      </c>
      <c r="D65" s="910">
        <f>SUM(D41,D51,D54,D59,D64)</f>
        <v>201821</v>
      </c>
      <c r="E65" s="910">
        <f>SUM(E41,E51,E54,E59,E64)</f>
        <v>414553</v>
      </c>
      <c r="F65" s="907"/>
      <c r="G65" s="911"/>
      <c r="H65" s="912"/>
      <c r="I65" s="913"/>
      <c r="J65" s="913"/>
      <c r="K65" s="55"/>
      <c r="L65" s="55"/>
    </row>
    <row r="66" spans="1:12" ht="11.25" customHeight="1" thickBot="1">
      <c r="A66" s="914" t="s">
        <v>555</v>
      </c>
      <c r="B66" s="915" t="s">
        <v>556</v>
      </c>
      <c r="C66" s="915"/>
      <c r="D66" s="916">
        <f>SUM(D34,D65)</f>
        <v>9266722</v>
      </c>
      <c r="E66" s="916">
        <f>SUM(E34,E65)</f>
        <v>9348437</v>
      </c>
      <c r="F66" s="914" t="s">
        <v>557</v>
      </c>
      <c r="G66" s="917" t="s">
        <v>558</v>
      </c>
      <c r="H66" s="918"/>
      <c r="I66" s="919">
        <f>SUM(I8,I24,I63)</f>
        <v>9266722</v>
      </c>
      <c r="J66" s="919">
        <f>SUM(J8,J24,J63)</f>
        <v>9348437</v>
      </c>
      <c r="K66" s="55"/>
      <c r="L66" s="55"/>
    </row>
  </sheetData>
  <sheetProtection/>
  <mergeCells count="7">
    <mergeCell ref="A1:L1"/>
    <mergeCell ref="A2:H2"/>
    <mergeCell ref="A3:B3"/>
    <mergeCell ref="D3:E3"/>
    <mergeCell ref="F3:G3"/>
    <mergeCell ref="I3:J3"/>
    <mergeCell ref="I2:J2"/>
  </mergeCells>
  <printOptions horizontalCentered="1"/>
  <pageMargins left="0.27569444444444446" right="0.39375" top="0" bottom="0" header="0.5118055555555556" footer="0.5118055555555556"/>
  <pageSetup fitToHeight="1" fitToWidth="1"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J1" sqref="J1:T1"/>
    </sheetView>
  </sheetViews>
  <sheetFormatPr defaultColWidth="9.140625" defaultRowHeight="12.75"/>
  <cols>
    <col min="1" max="1" width="21.7109375" style="0" customWidth="1"/>
    <col min="2" max="2" width="7.421875" style="0" customWidth="1"/>
    <col min="3" max="4" width="6.57421875" style="0" bestFit="1" customWidth="1"/>
    <col min="5" max="5" width="5.140625" style="0" customWidth="1"/>
    <col min="6" max="6" width="5.7109375" style="0" bestFit="1" customWidth="1"/>
    <col min="7" max="7" width="5.140625" style="0" customWidth="1"/>
    <col min="8" max="8" width="7.28125" style="0" customWidth="1"/>
    <col min="9" max="9" width="6.57421875" style="0" bestFit="1" customWidth="1"/>
    <col min="10" max="10" width="6.421875" style="0" customWidth="1"/>
    <col min="11" max="11" width="6.00390625" style="0" customWidth="1"/>
    <col min="12" max="12" width="6.421875" style="0" customWidth="1"/>
    <col min="13" max="13" width="6.140625" style="0" customWidth="1"/>
    <col min="14" max="15" width="5.7109375" style="0" bestFit="1" customWidth="1"/>
    <col min="16" max="16" width="6.28125" style="0" bestFit="1" customWidth="1"/>
    <col min="17" max="17" width="7.421875" style="0" customWidth="1"/>
    <col min="18" max="18" width="6.57421875" style="0" bestFit="1" customWidth="1"/>
    <col min="19" max="19" width="7.57421875" style="0" customWidth="1"/>
  </cols>
  <sheetData>
    <row r="1" spans="1:20" ht="12.75">
      <c r="A1" s="1"/>
      <c r="B1" s="1"/>
      <c r="C1" s="1"/>
      <c r="D1" s="1"/>
      <c r="E1" s="1"/>
      <c r="F1" s="1"/>
      <c r="G1" s="1"/>
      <c r="H1" s="1"/>
      <c r="I1" s="1"/>
      <c r="J1" s="1075" t="s">
        <v>990</v>
      </c>
      <c r="K1" s="1075"/>
      <c r="L1" s="1075"/>
      <c r="M1" s="1075"/>
      <c r="N1" s="1075"/>
      <c r="O1" s="1075"/>
      <c r="P1" s="1075"/>
      <c r="Q1" s="1075"/>
      <c r="R1" s="1075"/>
      <c r="S1" s="1075"/>
      <c r="T1" s="1075"/>
    </row>
    <row r="2" spans="1:19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6"/>
      <c r="Q2" s="5"/>
      <c r="R2" s="15"/>
      <c r="S2" s="2"/>
    </row>
    <row r="5" spans="1:19" ht="20.25">
      <c r="A5" s="1032" t="s">
        <v>196</v>
      </c>
      <c r="B5" s="637"/>
      <c r="C5" s="637"/>
      <c r="D5" s="637"/>
      <c r="E5" s="637"/>
      <c r="F5" s="637"/>
      <c r="G5" s="637"/>
      <c r="H5" s="637"/>
      <c r="I5" s="637"/>
      <c r="J5" s="637"/>
      <c r="K5" s="637"/>
      <c r="L5" s="637"/>
      <c r="M5" s="637"/>
      <c r="N5" s="637"/>
      <c r="O5" s="637"/>
      <c r="P5" s="637"/>
      <c r="Q5" s="637"/>
      <c r="R5" s="637"/>
      <c r="S5" s="637"/>
    </row>
    <row r="6" spans="1:19" ht="20.25">
      <c r="A6" s="1076" t="s">
        <v>742</v>
      </c>
      <c r="B6" s="1076"/>
      <c r="C6" s="1076"/>
      <c r="D6" s="1076"/>
      <c r="E6" s="1076"/>
      <c r="F6" s="1076"/>
      <c r="G6" s="1076"/>
      <c r="H6" s="1076"/>
      <c r="I6" s="1076"/>
      <c r="J6" s="1076"/>
      <c r="K6" s="1076"/>
      <c r="L6" s="1076"/>
      <c r="M6" s="1076"/>
      <c r="N6" s="1076"/>
      <c r="O6" s="1076"/>
      <c r="P6" s="1076"/>
      <c r="Q6" s="1076"/>
      <c r="R6" s="1076"/>
      <c r="S6" s="1076"/>
    </row>
    <row r="7" spans="1:19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3.5" thickBo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3" t="s">
        <v>166</v>
      </c>
    </row>
    <row r="10" spans="1:19" ht="12.75">
      <c r="A10" s="573"/>
      <c r="B10" s="574" t="s">
        <v>171</v>
      </c>
      <c r="C10" s="574"/>
      <c r="D10" s="574"/>
      <c r="E10" s="574" t="s">
        <v>159</v>
      </c>
      <c r="F10" s="574"/>
      <c r="G10" s="574"/>
      <c r="H10" s="574" t="s">
        <v>160</v>
      </c>
      <c r="I10" s="574"/>
      <c r="J10" s="574"/>
      <c r="K10" s="574" t="s">
        <v>161</v>
      </c>
      <c r="L10" s="574"/>
      <c r="M10" s="574"/>
      <c r="N10" s="574" t="s">
        <v>197</v>
      </c>
      <c r="O10" s="574"/>
      <c r="P10" s="575"/>
      <c r="Q10" s="574" t="s">
        <v>172</v>
      </c>
      <c r="R10" s="574"/>
      <c r="S10" s="576"/>
    </row>
    <row r="11" spans="1:19" ht="13.5" thickBot="1">
      <c r="A11" s="577" t="s">
        <v>167</v>
      </c>
      <c r="B11" s="578" t="s">
        <v>173</v>
      </c>
      <c r="C11" s="578" t="s">
        <v>174</v>
      </c>
      <c r="D11" s="578" t="s">
        <v>175</v>
      </c>
      <c r="E11" s="578" t="s">
        <v>173</v>
      </c>
      <c r="F11" s="578" t="s">
        <v>174</v>
      </c>
      <c r="G11" s="578" t="s">
        <v>175</v>
      </c>
      <c r="H11" s="578" t="s">
        <v>173</v>
      </c>
      <c r="I11" s="578" t="s">
        <v>174</v>
      </c>
      <c r="J11" s="578" t="s">
        <v>175</v>
      </c>
      <c r="K11" s="578" t="s">
        <v>173</v>
      </c>
      <c r="L11" s="578" t="s">
        <v>174</v>
      </c>
      <c r="M11" s="578" t="s">
        <v>175</v>
      </c>
      <c r="N11" s="578" t="s">
        <v>174</v>
      </c>
      <c r="O11" s="578" t="s">
        <v>175</v>
      </c>
      <c r="P11" s="578" t="s">
        <v>176</v>
      </c>
      <c r="Q11" s="578" t="s">
        <v>173</v>
      </c>
      <c r="R11" s="578" t="s">
        <v>174</v>
      </c>
      <c r="S11" s="579" t="s">
        <v>175</v>
      </c>
    </row>
    <row r="12" spans="1:19" ht="12.75">
      <c r="A12" s="580" t="s">
        <v>162</v>
      </c>
      <c r="B12" s="581">
        <v>101304</v>
      </c>
      <c r="C12" s="581">
        <v>99920</v>
      </c>
      <c r="D12" s="581">
        <v>96922</v>
      </c>
      <c r="E12" s="581"/>
      <c r="F12" s="581"/>
      <c r="G12" s="581"/>
      <c r="H12" s="581"/>
      <c r="I12" s="581">
        <v>8386</v>
      </c>
      <c r="J12" s="581">
        <v>8386</v>
      </c>
      <c r="K12" s="581"/>
      <c r="L12" s="581"/>
      <c r="M12" s="581"/>
      <c r="N12" s="581">
        <v>7549</v>
      </c>
      <c r="O12" s="581">
        <v>7549</v>
      </c>
      <c r="P12" s="581">
        <v>97</v>
      </c>
      <c r="Q12" s="581">
        <f>SUM(B12,E12,H12,K12)</f>
        <v>101304</v>
      </c>
      <c r="R12" s="581">
        <f>SUM(C12,F12,I12,L12,N12)</f>
        <v>115855</v>
      </c>
      <c r="S12" s="582">
        <f>SUM(D12,G12,J12,M12,O12,P12)</f>
        <v>112954</v>
      </c>
    </row>
    <row r="13" spans="1:19" ht="12.75">
      <c r="A13" s="583" t="s">
        <v>163</v>
      </c>
      <c r="B13" s="584">
        <v>12522</v>
      </c>
      <c r="C13" s="584">
        <v>18152</v>
      </c>
      <c r="D13" s="584">
        <v>19735</v>
      </c>
      <c r="E13" s="584">
        <v>1016</v>
      </c>
      <c r="F13" s="584">
        <v>800</v>
      </c>
      <c r="G13" s="584">
        <v>787</v>
      </c>
      <c r="H13" s="584">
        <v>57865</v>
      </c>
      <c r="I13" s="584">
        <v>31314</v>
      </c>
      <c r="J13" s="584">
        <v>31191</v>
      </c>
      <c r="K13" s="584"/>
      <c r="L13" s="584"/>
      <c r="M13" s="584"/>
      <c r="N13" s="584">
        <v>190</v>
      </c>
      <c r="O13" s="584">
        <v>190</v>
      </c>
      <c r="P13" s="584">
        <v>0</v>
      </c>
      <c r="Q13" s="584">
        <f>SUM(B13,E13,H13,K13)</f>
        <v>71403</v>
      </c>
      <c r="R13" s="584">
        <f>SUM(C13,F13,I13,L13,N13)</f>
        <v>50456</v>
      </c>
      <c r="S13" s="585">
        <f>SUM(D13,G13,J13,M13,O13,P13)</f>
        <v>51903</v>
      </c>
    </row>
    <row r="14" spans="1:19" ht="12.75">
      <c r="A14" s="586" t="s">
        <v>113</v>
      </c>
      <c r="B14" s="587">
        <f aca="true" t="shared" si="0" ref="B14:S14">SUM(B12:B13)</f>
        <v>113826</v>
      </c>
      <c r="C14" s="587">
        <f t="shared" si="0"/>
        <v>118072</v>
      </c>
      <c r="D14" s="587">
        <f t="shared" si="0"/>
        <v>116657</v>
      </c>
      <c r="E14" s="587">
        <f t="shared" si="0"/>
        <v>1016</v>
      </c>
      <c r="F14" s="587">
        <f t="shared" si="0"/>
        <v>800</v>
      </c>
      <c r="G14" s="587">
        <f t="shared" si="0"/>
        <v>787</v>
      </c>
      <c r="H14" s="587">
        <f t="shared" si="0"/>
        <v>57865</v>
      </c>
      <c r="I14" s="587">
        <f t="shared" si="0"/>
        <v>39700</v>
      </c>
      <c r="J14" s="587">
        <f t="shared" si="0"/>
        <v>39577</v>
      </c>
      <c r="K14" s="587">
        <f t="shared" si="0"/>
        <v>0</v>
      </c>
      <c r="L14" s="587">
        <f t="shared" si="0"/>
        <v>0</v>
      </c>
      <c r="M14" s="587">
        <f t="shared" si="0"/>
        <v>0</v>
      </c>
      <c r="N14" s="587">
        <f t="shared" si="0"/>
        <v>7739</v>
      </c>
      <c r="O14" s="587">
        <f t="shared" si="0"/>
        <v>7739</v>
      </c>
      <c r="P14" s="587">
        <f t="shared" si="0"/>
        <v>97</v>
      </c>
      <c r="Q14" s="587">
        <f t="shared" si="0"/>
        <v>172707</v>
      </c>
      <c r="R14" s="587">
        <f t="shared" si="0"/>
        <v>166311</v>
      </c>
      <c r="S14" s="588">
        <f t="shared" si="0"/>
        <v>164857</v>
      </c>
    </row>
    <row r="15" spans="1:19" ht="12.75">
      <c r="A15" s="589" t="s">
        <v>575</v>
      </c>
      <c r="B15" s="590">
        <v>15581</v>
      </c>
      <c r="C15" s="590">
        <v>12411</v>
      </c>
      <c r="D15" s="590">
        <v>13499</v>
      </c>
      <c r="E15" s="590"/>
      <c r="F15" s="590"/>
      <c r="G15" s="590"/>
      <c r="H15" s="590">
        <v>5026</v>
      </c>
      <c r="I15" s="590">
        <v>5216</v>
      </c>
      <c r="J15" s="590">
        <v>5184</v>
      </c>
      <c r="K15" s="590"/>
      <c r="L15" s="590"/>
      <c r="M15" s="590"/>
      <c r="N15" s="590">
        <v>1968</v>
      </c>
      <c r="O15" s="590">
        <v>1968</v>
      </c>
      <c r="P15" s="590"/>
      <c r="Q15" s="590">
        <f>SUM(B15,E15,H15,K15)</f>
        <v>20607</v>
      </c>
      <c r="R15" s="590">
        <f>SUM(C15,F15,I15,L15,N15)</f>
        <v>19595</v>
      </c>
      <c r="S15" s="591">
        <f>SUM(D15,G15,J15,M15,O15,P15)</f>
        <v>20651</v>
      </c>
    </row>
    <row r="16" spans="1:19" ht="12.75">
      <c r="A16" s="589" t="s">
        <v>571</v>
      </c>
      <c r="B16" s="590">
        <v>11630</v>
      </c>
      <c r="C16" s="590">
        <v>11630</v>
      </c>
      <c r="D16" s="590">
        <v>13692</v>
      </c>
      <c r="E16" s="590"/>
      <c r="F16" s="590"/>
      <c r="G16" s="590"/>
      <c r="H16" s="590">
        <v>11812</v>
      </c>
      <c r="I16" s="590">
        <v>12203</v>
      </c>
      <c r="J16" s="590">
        <v>11611</v>
      </c>
      <c r="K16" s="590">
        <v>2198</v>
      </c>
      <c r="L16" s="590">
        <v>2198</v>
      </c>
      <c r="M16" s="590">
        <v>2198</v>
      </c>
      <c r="N16" s="590">
        <v>291</v>
      </c>
      <c r="O16" s="590">
        <v>291</v>
      </c>
      <c r="P16" s="590">
        <v>-30</v>
      </c>
      <c r="Q16" s="590">
        <f>SUM(B16,E16,H16,K16)</f>
        <v>25640</v>
      </c>
      <c r="R16" s="590">
        <f>SUM(C16,F16,I16,L16,N16)</f>
        <v>26322</v>
      </c>
      <c r="S16" s="591">
        <f>SUM(D16,G16,J16,M16,O16,P16)</f>
        <v>27762</v>
      </c>
    </row>
    <row r="17" spans="1:19" ht="13.5" thickBot="1">
      <c r="A17" s="592" t="s">
        <v>86</v>
      </c>
      <c r="B17" s="593">
        <v>650</v>
      </c>
      <c r="C17" s="593">
        <v>14630</v>
      </c>
      <c r="D17" s="593">
        <v>13521</v>
      </c>
      <c r="E17" s="593"/>
      <c r="F17" s="593"/>
      <c r="G17" s="593"/>
      <c r="H17" s="593">
        <v>39696</v>
      </c>
      <c r="I17" s="593">
        <v>37196</v>
      </c>
      <c r="J17" s="593">
        <v>37748</v>
      </c>
      <c r="K17" s="593">
        <v>43938</v>
      </c>
      <c r="L17" s="593">
        <v>46438</v>
      </c>
      <c r="M17" s="593">
        <v>44500</v>
      </c>
      <c r="N17" s="593"/>
      <c r="O17" s="593"/>
      <c r="P17" s="593"/>
      <c r="Q17" s="593">
        <f>SUM(B17,E17,H17,K17)</f>
        <v>84284</v>
      </c>
      <c r="R17" s="593">
        <f>SUM(C17,F17,I17,L17,N17)</f>
        <v>98264</v>
      </c>
      <c r="S17" s="594">
        <f>SUM(D17,G17,J17,M17,O17,P17)</f>
        <v>95769</v>
      </c>
    </row>
    <row r="18" spans="1:19" ht="13.5" thickBot="1">
      <c r="A18" s="595" t="s">
        <v>113</v>
      </c>
      <c r="B18" s="596">
        <f aca="true" t="shared" si="1" ref="B18:S18">SUM(B14:B17)</f>
        <v>141687</v>
      </c>
      <c r="C18" s="596">
        <f t="shared" si="1"/>
        <v>156743</v>
      </c>
      <c r="D18" s="596">
        <f t="shared" si="1"/>
        <v>157369</v>
      </c>
      <c r="E18" s="596">
        <f t="shared" si="1"/>
        <v>1016</v>
      </c>
      <c r="F18" s="596">
        <f t="shared" si="1"/>
        <v>800</v>
      </c>
      <c r="G18" s="596">
        <f t="shared" si="1"/>
        <v>787</v>
      </c>
      <c r="H18" s="596">
        <f t="shared" si="1"/>
        <v>114399</v>
      </c>
      <c r="I18" s="596">
        <f t="shared" si="1"/>
        <v>94315</v>
      </c>
      <c r="J18" s="596">
        <f t="shared" si="1"/>
        <v>94120</v>
      </c>
      <c r="K18" s="596">
        <f t="shared" si="1"/>
        <v>46136</v>
      </c>
      <c r="L18" s="596">
        <f t="shared" si="1"/>
        <v>48636</v>
      </c>
      <c r="M18" s="596">
        <f t="shared" si="1"/>
        <v>46698</v>
      </c>
      <c r="N18" s="596">
        <f t="shared" si="1"/>
        <v>9998</v>
      </c>
      <c r="O18" s="596">
        <f t="shared" si="1"/>
        <v>9998</v>
      </c>
      <c r="P18" s="596">
        <f t="shared" si="1"/>
        <v>67</v>
      </c>
      <c r="Q18" s="596">
        <f t="shared" si="1"/>
        <v>303238</v>
      </c>
      <c r="R18" s="596">
        <f t="shared" si="1"/>
        <v>310492</v>
      </c>
      <c r="S18" s="597">
        <f t="shared" si="1"/>
        <v>309039</v>
      </c>
    </row>
    <row r="19" spans="1:19" ht="12.75">
      <c r="A19" s="598" t="s">
        <v>87</v>
      </c>
      <c r="B19" s="599"/>
      <c r="C19" s="599">
        <v>4191</v>
      </c>
      <c r="D19" s="599">
        <v>3396</v>
      </c>
      <c r="E19" s="599"/>
      <c r="F19" s="599"/>
      <c r="G19" s="599"/>
      <c r="H19" s="599"/>
      <c r="I19" s="599">
        <v>654</v>
      </c>
      <c r="J19" s="599">
        <v>2889</v>
      </c>
      <c r="K19" s="599"/>
      <c r="L19" s="599"/>
      <c r="M19" s="599"/>
      <c r="N19" s="599"/>
      <c r="O19" s="599"/>
      <c r="P19" s="599"/>
      <c r="Q19" s="590">
        <f>SUM(B19,E19,H19,K19)</f>
        <v>0</v>
      </c>
      <c r="R19" s="590">
        <f>SUM(C19,F19,I19,L19,N19)</f>
        <v>4845</v>
      </c>
      <c r="S19" s="591">
        <f>SUM(D19,G19,J19,M19,O19,P19)</f>
        <v>6285</v>
      </c>
    </row>
    <row r="20" spans="1:19" ht="12.75">
      <c r="A20" s="589" t="s">
        <v>88</v>
      </c>
      <c r="B20" s="590"/>
      <c r="C20" s="590">
        <v>85737</v>
      </c>
      <c r="D20" s="590">
        <v>90001</v>
      </c>
      <c r="E20" s="590"/>
      <c r="F20" s="590"/>
      <c r="G20" s="590"/>
      <c r="H20" s="590"/>
      <c r="I20" s="590">
        <v>41000</v>
      </c>
      <c r="J20" s="590">
        <v>61565</v>
      </c>
      <c r="K20" s="590"/>
      <c r="L20" s="590"/>
      <c r="M20" s="590"/>
      <c r="N20" s="590"/>
      <c r="O20" s="590"/>
      <c r="P20" s="590">
        <v>106</v>
      </c>
      <c r="Q20" s="590">
        <f>SUM(B20,E20,H20,K20)</f>
        <v>0</v>
      </c>
      <c r="R20" s="590">
        <f>SUM(C20,F20,I20,L20,N20)</f>
        <v>126737</v>
      </c>
      <c r="S20" s="591">
        <f>SUM(D20,G20,J20,M20,O20,P20)</f>
        <v>151672</v>
      </c>
    </row>
    <row r="21" spans="1:19" ht="13.5" thickBot="1">
      <c r="A21" s="600" t="s">
        <v>228</v>
      </c>
      <c r="B21" s="601">
        <v>11055</v>
      </c>
      <c r="C21" s="601">
        <v>11055</v>
      </c>
      <c r="D21" s="602">
        <v>17529</v>
      </c>
      <c r="E21" s="601">
        <v>300</v>
      </c>
      <c r="F21" s="601"/>
      <c r="G21" s="601">
        <v>69</v>
      </c>
      <c r="H21" s="601"/>
      <c r="I21" s="601"/>
      <c r="J21" s="601"/>
      <c r="K21" s="601"/>
      <c r="L21" s="601">
        <v>300</v>
      </c>
      <c r="M21" s="601">
        <v>308</v>
      </c>
      <c r="N21" s="601">
        <v>946</v>
      </c>
      <c r="O21" s="601">
        <v>946</v>
      </c>
      <c r="P21" s="601">
        <v>-3012</v>
      </c>
      <c r="Q21" s="590">
        <f>SUM(B21,E21,H21,K21)</f>
        <v>11355</v>
      </c>
      <c r="R21" s="590">
        <f>SUM(C21,F21,I21,L21,N21)</f>
        <v>12301</v>
      </c>
      <c r="S21" s="591">
        <f>SUM(D21,G21,J21,M21,O21,P21)</f>
        <v>15840</v>
      </c>
    </row>
    <row r="22" spans="1:19" ht="13.5" thickBot="1">
      <c r="A22" s="603" t="s">
        <v>177</v>
      </c>
      <c r="B22" s="604">
        <f aca="true" t="shared" si="2" ref="B22:S22">SUM(B18:B21)</f>
        <v>152742</v>
      </c>
      <c r="C22" s="604">
        <f t="shared" si="2"/>
        <v>257726</v>
      </c>
      <c r="D22" s="604">
        <f t="shared" si="2"/>
        <v>268295</v>
      </c>
      <c r="E22" s="604">
        <f t="shared" si="2"/>
        <v>1316</v>
      </c>
      <c r="F22" s="604">
        <f t="shared" si="2"/>
        <v>800</v>
      </c>
      <c r="G22" s="604">
        <f t="shared" si="2"/>
        <v>856</v>
      </c>
      <c r="H22" s="604">
        <f t="shared" si="2"/>
        <v>114399</v>
      </c>
      <c r="I22" s="604">
        <f t="shared" si="2"/>
        <v>135969</v>
      </c>
      <c r="J22" s="604">
        <f t="shared" si="2"/>
        <v>158574</v>
      </c>
      <c r="K22" s="604">
        <f t="shared" si="2"/>
        <v>46136</v>
      </c>
      <c r="L22" s="604">
        <f t="shared" si="2"/>
        <v>48936</v>
      </c>
      <c r="M22" s="604">
        <f t="shared" si="2"/>
        <v>47006</v>
      </c>
      <c r="N22" s="604">
        <f t="shared" si="2"/>
        <v>10944</v>
      </c>
      <c r="O22" s="604">
        <f t="shared" si="2"/>
        <v>10944</v>
      </c>
      <c r="P22" s="604">
        <f t="shared" si="2"/>
        <v>-2839</v>
      </c>
      <c r="Q22" s="604">
        <f t="shared" si="2"/>
        <v>314593</v>
      </c>
      <c r="R22" s="604">
        <f t="shared" si="2"/>
        <v>454375</v>
      </c>
      <c r="S22" s="605">
        <f t="shared" si="2"/>
        <v>482836</v>
      </c>
    </row>
  </sheetData>
  <sheetProtection/>
  <mergeCells count="2">
    <mergeCell ref="J1:T1"/>
    <mergeCell ref="A6:S6"/>
  </mergeCells>
  <printOptions/>
  <pageMargins left="0.39" right="0.46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5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E1" sqref="E1:J1"/>
    </sheetView>
  </sheetViews>
  <sheetFormatPr defaultColWidth="9.140625" defaultRowHeight="12.75"/>
  <cols>
    <col min="1" max="1" width="21.421875" style="0" bestFit="1" customWidth="1"/>
    <col min="2" max="4" width="10.7109375" style="0" customWidth="1"/>
    <col min="5" max="5" width="12.7109375" style="0" customWidth="1"/>
    <col min="6" max="6" width="12.421875" style="0" customWidth="1"/>
    <col min="7" max="7" width="12.57421875" style="0" customWidth="1"/>
    <col min="8" max="8" width="11.7109375" style="0" customWidth="1"/>
    <col min="9" max="9" width="12.57421875" style="0" customWidth="1"/>
    <col min="10" max="10" width="14.00390625" style="0" customWidth="1"/>
  </cols>
  <sheetData>
    <row r="1" spans="1:10" ht="12.75">
      <c r="A1" s="1"/>
      <c r="B1" s="1"/>
      <c r="C1" s="1"/>
      <c r="D1" s="1"/>
      <c r="E1" s="1077" t="s">
        <v>991</v>
      </c>
      <c r="F1" s="1077"/>
      <c r="G1" s="1077"/>
      <c r="H1" s="1077"/>
      <c r="I1" s="1077"/>
      <c r="J1" s="1077"/>
    </row>
    <row r="2" spans="1:10" ht="12.75">
      <c r="A2" s="1"/>
      <c r="B2" s="1"/>
      <c r="C2" s="1"/>
      <c r="D2" s="1"/>
      <c r="E2" s="1"/>
      <c r="F2" s="1"/>
      <c r="H2" s="13"/>
      <c r="I2" s="16"/>
      <c r="J2" s="15"/>
    </row>
    <row r="3" spans="1:10" ht="12.75">
      <c r="A3" s="1"/>
      <c r="B3" s="1"/>
      <c r="C3" s="1"/>
      <c r="D3" s="1"/>
      <c r="E3" s="1"/>
      <c r="F3" s="1"/>
      <c r="H3" s="13"/>
      <c r="I3" s="6"/>
      <c r="J3" s="2"/>
    </row>
    <row r="4" spans="1:10" ht="12.75">
      <c r="A4" s="329"/>
      <c r="B4" s="329"/>
      <c r="C4" s="329"/>
      <c r="D4" s="329"/>
      <c r="E4" s="329"/>
      <c r="F4" s="329"/>
      <c r="G4" s="329"/>
      <c r="H4" s="329"/>
      <c r="I4" s="329"/>
      <c r="J4" s="79"/>
    </row>
    <row r="6" spans="1:10" ht="19.5">
      <c r="A6" s="4" t="s">
        <v>190</v>
      </c>
      <c r="B6" s="4"/>
      <c r="C6" s="4"/>
      <c r="D6" s="636"/>
      <c r="E6" s="636"/>
      <c r="F6" s="636"/>
      <c r="G6" s="636"/>
      <c r="H6" s="4"/>
      <c r="I6" s="2"/>
      <c r="J6" s="5"/>
    </row>
    <row r="7" spans="1:10" ht="19.5">
      <c r="A7" s="4" t="s">
        <v>934</v>
      </c>
      <c r="B7" s="4"/>
      <c r="C7" s="4"/>
      <c r="D7" s="636"/>
      <c r="E7" s="636"/>
      <c r="F7" s="636"/>
      <c r="G7" s="636"/>
      <c r="H7" s="4"/>
      <c r="I7" s="2"/>
      <c r="J7" s="5"/>
    </row>
    <row r="8" spans="1:10" ht="19.5">
      <c r="A8" s="4"/>
      <c r="B8" s="4"/>
      <c r="C8" s="4"/>
      <c r="D8" s="4"/>
      <c r="E8" s="4"/>
      <c r="F8" s="4"/>
      <c r="G8" s="4"/>
      <c r="H8" s="4"/>
      <c r="I8" s="2"/>
      <c r="J8" s="5"/>
    </row>
    <row r="9" spans="1:10" ht="19.5">
      <c r="A9" s="4"/>
      <c r="B9" s="4"/>
      <c r="C9" s="4"/>
      <c r="D9" s="4"/>
      <c r="E9" s="4"/>
      <c r="F9" s="4"/>
      <c r="G9" s="4"/>
      <c r="H9" s="4"/>
      <c r="I9" s="2"/>
      <c r="J9" s="5"/>
    </row>
    <row r="10" spans="1:10" ht="19.5">
      <c r="A10" s="4"/>
      <c r="B10" s="4"/>
      <c r="C10" s="4"/>
      <c r="D10" s="4"/>
      <c r="E10" s="4"/>
      <c r="F10" s="4"/>
      <c r="G10" s="4"/>
      <c r="H10" s="4"/>
      <c r="I10" s="2"/>
      <c r="J10" s="5"/>
    </row>
    <row r="11" spans="1:10" ht="13.5" thickBot="1">
      <c r="A11" s="1"/>
      <c r="B11" s="1"/>
      <c r="C11" s="1"/>
      <c r="D11" s="1"/>
      <c r="E11" s="1"/>
      <c r="F11" s="1"/>
      <c r="G11" s="1"/>
      <c r="I11" s="1"/>
      <c r="J11" s="3" t="s">
        <v>166</v>
      </c>
    </row>
    <row r="12" spans="1:10" ht="12.75">
      <c r="A12" s="606" t="s">
        <v>191</v>
      </c>
      <c r="B12" s="607" t="s">
        <v>192</v>
      </c>
      <c r="C12" s="574"/>
      <c r="D12" s="574"/>
      <c r="E12" s="574" t="s">
        <v>193</v>
      </c>
      <c r="F12" s="574"/>
      <c r="G12" s="574"/>
      <c r="H12" s="574" t="s">
        <v>194</v>
      </c>
      <c r="I12" s="608"/>
      <c r="J12" s="609"/>
    </row>
    <row r="13" spans="1:10" ht="12.75">
      <c r="A13" s="610" t="s">
        <v>195</v>
      </c>
      <c r="B13" s="611" t="s">
        <v>169</v>
      </c>
      <c r="C13" s="612" t="s">
        <v>170</v>
      </c>
      <c r="D13" s="612" t="s">
        <v>168</v>
      </c>
      <c r="E13" s="612" t="s">
        <v>169</v>
      </c>
      <c r="F13" s="612" t="s">
        <v>170</v>
      </c>
      <c r="G13" s="612" t="s">
        <v>168</v>
      </c>
      <c r="H13" s="612" t="s">
        <v>169</v>
      </c>
      <c r="I13" s="612" t="s">
        <v>170</v>
      </c>
      <c r="J13" s="613" t="s">
        <v>168</v>
      </c>
    </row>
    <row r="14" spans="1:10" ht="13.5" thickBot="1">
      <c r="A14" s="614"/>
      <c r="B14" s="615" t="s">
        <v>178</v>
      </c>
      <c r="C14" s="616"/>
      <c r="D14" s="578"/>
      <c r="E14" s="616" t="s">
        <v>178</v>
      </c>
      <c r="F14" s="616"/>
      <c r="G14" s="578"/>
      <c r="H14" s="616" t="s">
        <v>178</v>
      </c>
      <c r="I14" s="616"/>
      <c r="J14" s="579"/>
    </row>
    <row r="15" spans="1:10" ht="13.5" thickBot="1">
      <c r="A15" s="580" t="s">
        <v>162</v>
      </c>
      <c r="B15" s="617">
        <f>'[1]Intsbev '!Q12</f>
        <v>101304</v>
      </c>
      <c r="C15" s="617">
        <f>'[1]Intsbev '!R12</f>
        <v>115855</v>
      </c>
      <c r="D15" s="617">
        <f>'[1]Intsbev '!S12</f>
        <v>112954</v>
      </c>
      <c r="E15" s="617">
        <v>169051</v>
      </c>
      <c r="F15" s="617">
        <v>158461</v>
      </c>
      <c r="G15" s="617">
        <v>157059</v>
      </c>
      <c r="H15" s="617">
        <f aca="true" t="shared" si="0" ref="H15:J16">SUM(B15,E15)</f>
        <v>270355</v>
      </c>
      <c r="I15" s="617">
        <f t="shared" si="0"/>
        <v>274316</v>
      </c>
      <c r="J15" s="618">
        <f t="shared" si="0"/>
        <v>270013</v>
      </c>
    </row>
    <row r="16" spans="1:10" ht="12.75">
      <c r="A16" s="583" t="s">
        <v>164</v>
      </c>
      <c r="B16" s="617">
        <f>'[1]Intsbev '!Q13</f>
        <v>71403</v>
      </c>
      <c r="C16" s="617">
        <f>'[1]Intsbev '!R13</f>
        <v>50456</v>
      </c>
      <c r="D16" s="617">
        <f>'[1]Intsbev '!S13</f>
        <v>51903</v>
      </c>
      <c r="E16" s="619">
        <v>30737</v>
      </c>
      <c r="F16" s="619">
        <v>26359</v>
      </c>
      <c r="G16" s="619">
        <v>18501</v>
      </c>
      <c r="H16" s="619">
        <f t="shared" si="0"/>
        <v>102140</v>
      </c>
      <c r="I16" s="619">
        <f t="shared" si="0"/>
        <v>76815</v>
      </c>
      <c r="J16" s="620">
        <f t="shared" si="0"/>
        <v>70404</v>
      </c>
    </row>
    <row r="17" spans="1:10" ht="12.75">
      <c r="A17" s="586" t="s">
        <v>113</v>
      </c>
      <c r="B17" s="621">
        <f aca="true" t="shared" si="1" ref="B17:J17">SUM(B15:B16)</f>
        <v>172707</v>
      </c>
      <c r="C17" s="621">
        <f t="shared" si="1"/>
        <v>166311</v>
      </c>
      <c r="D17" s="621">
        <f t="shared" si="1"/>
        <v>164857</v>
      </c>
      <c r="E17" s="621">
        <f t="shared" si="1"/>
        <v>199788</v>
      </c>
      <c r="F17" s="621">
        <f t="shared" si="1"/>
        <v>184820</v>
      </c>
      <c r="G17" s="621">
        <f t="shared" si="1"/>
        <v>175560</v>
      </c>
      <c r="H17" s="621">
        <f t="shared" si="1"/>
        <v>372495</v>
      </c>
      <c r="I17" s="621">
        <f t="shared" si="1"/>
        <v>351131</v>
      </c>
      <c r="J17" s="622">
        <f t="shared" si="1"/>
        <v>340417</v>
      </c>
    </row>
    <row r="18" spans="1:10" ht="12.75">
      <c r="A18" s="589" t="s">
        <v>575</v>
      </c>
      <c r="B18" s="623">
        <f>'[1]Intsbev '!Q15</f>
        <v>20607</v>
      </c>
      <c r="C18" s="623">
        <f>'[1]Intsbev '!R15</f>
        <v>19595</v>
      </c>
      <c r="D18" s="623">
        <f>'[1]Intsbev '!S15</f>
        <v>20651</v>
      </c>
      <c r="E18" s="624">
        <v>192416</v>
      </c>
      <c r="F18" s="624">
        <v>212836</v>
      </c>
      <c r="G18" s="624">
        <v>205218</v>
      </c>
      <c r="H18" s="623">
        <f aca="true" t="shared" si="2" ref="H18:J20">SUM(B18,E18)</f>
        <v>213023</v>
      </c>
      <c r="I18" s="623">
        <f t="shared" si="2"/>
        <v>232431</v>
      </c>
      <c r="J18" s="625">
        <f t="shared" si="2"/>
        <v>225869</v>
      </c>
    </row>
    <row r="19" spans="1:10" ht="12.75">
      <c r="A19" s="589" t="s">
        <v>165</v>
      </c>
      <c r="B19" s="623">
        <f>'[1]Intsbev '!Q16</f>
        <v>25640</v>
      </c>
      <c r="C19" s="623">
        <f>'[1]Intsbev '!R16</f>
        <v>26322</v>
      </c>
      <c r="D19" s="623">
        <f>'[1]Intsbev '!S16</f>
        <v>27762</v>
      </c>
      <c r="E19" s="624">
        <v>35831</v>
      </c>
      <c r="F19" s="624">
        <v>42646</v>
      </c>
      <c r="G19" s="624">
        <v>41681</v>
      </c>
      <c r="H19" s="623">
        <f t="shared" si="2"/>
        <v>61471</v>
      </c>
      <c r="I19" s="623">
        <f t="shared" si="2"/>
        <v>68968</v>
      </c>
      <c r="J19" s="625">
        <f t="shared" si="2"/>
        <v>69443</v>
      </c>
    </row>
    <row r="20" spans="1:10" ht="13.5" thickBot="1">
      <c r="A20" s="592" t="s">
        <v>86</v>
      </c>
      <c r="B20" s="623">
        <f>'[1]Intsbev '!Q17</f>
        <v>84284</v>
      </c>
      <c r="C20" s="623">
        <f>'[1]Intsbev '!R17</f>
        <v>98264</v>
      </c>
      <c r="D20" s="623">
        <f>'[1]Intsbev '!S17</f>
        <v>95769</v>
      </c>
      <c r="E20" s="626">
        <v>22417</v>
      </c>
      <c r="F20" s="626">
        <v>12195</v>
      </c>
      <c r="G20" s="626">
        <v>11869</v>
      </c>
      <c r="H20" s="627">
        <f t="shared" si="2"/>
        <v>106701</v>
      </c>
      <c r="I20" s="627">
        <f t="shared" si="2"/>
        <v>110459</v>
      </c>
      <c r="J20" s="628">
        <f t="shared" si="2"/>
        <v>107638</v>
      </c>
    </row>
    <row r="21" spans="1:10" ht="13.5" thickBot="1">
      <c r="A21" s="595" t="s">
        <v>113</v>
      </c>
      <c r="B21" s="629">
        <f aca="true" t="shared" si="3" ref="B21:J21">SUM(B17:B20)</f>
        <v>303238</v>
      </c>
      <c r="C21" s="629">
        <f t="shared" si="3"/>
        <v>310492</v>
      </c>
      <c r="D21" s="629">
        <f t="shared" si="3"/>
        <v>309039</v>
      </c>
      <c r="E21" s="629">
        <f t="shared" si="3"/>
        <v>450452</v>
      </c>
      <c r="F21" s="629">
        <f t="shared" si="3"/>
        <v>452497</v>
      </c>
      <c r="G21" s="629">
        <f t="shared" si="3"/>
        <v>434328</v>
      </c>
      <c r="H21" s="629">
        <f t="shared" si="3"/>
        <v>753690</v>
      </c>
      <c r="I21" s="629">
        <f t="shared" si="3"/>
        <v>762989</v>
      </c>
      <c r="J21" s="630">
        <f t="shared" si="3"/>
        <v>743367</v>
      </c>
    </row>
    <row r="22" spans="1:10" ht="12.75">
      <c r="A22" s="598" t="s">
        <v>87</v>
      </c>
      <c r="B22" s="623">
        <f>'[1]Intsbev '!Q19</f>
        <v>0</v>
      </c>
      <c r="C22" s="623">
        <f>'[1]Intsbev '!R19</f>
        <v>4845</v>
      </c>
      <c r="D22" s="623">
        <f>'[1]Intsbev '!S19</f>
        <v>6285</v>
      </c>
      <c r="E22" s="631"/>
      <c r="F22" s="631">
        <v>20248</v>
      </c>
      <c r="G22" s="631">
        <v>20248</v>
      </c>
      <c r="H22" s="623">
        <f aca="true" t="shared" si="4" ref="H22:J24">SUM(B22,E22)</f>
        <v>0</v>
      </c>
      <c r="I22" s="623">
        <f t="shared" si="4"/>
        <v>25093</v>
      </c>
      <c r="J22" s="625">
        <f t="shared" si="4"/>
        <v>26533</v>
      </c>
    </row>
    <row r="23" spans="1:10" ht="12.75">
      <c r="A23" s="589" t="s">
        <v>88</v>
      </c>
      <c r="B23" s="623">
        <f>'[1]Intsbev '!Q20</f>
        <v>0</v>
      </c>
      <c r="C23" s="623">
        <f>'[1]Intsbev '!R20</f>
        <v>126737</v>
      </c>
      <c r="D23" s="623">
        <f>'[1]Intsbev '!S20</f>
        <v>151672</v>
      </c>
      <c r="E23" s="624"/>
      <c r="F23" s="624">
        <v>169405</v>
      </c>
      <c r="G23" s="624">
        <v>169405</v>
      </c>
      <c r="H23" s="623">
        <f t="shared" si="4"/>
        <v>0</v>
      </c>
      <c r="I23" s="623">
        <f t="shared" si="4"/>
        <v>296142</v>
      </c>
      <c r="J23" s="625">
        <f t="shared" si="4"/>
        <v>321077</v>
      </c>
    </row>
    <row r="24" spans="1:10" ht="13.5" thickBot="1">
      <c r="A24" s="632" t="s">
        <v>228</v>
      </c>
      <c r="B24" s="1034">
        <v>11355</v>
      </c>
      <c r="C24" s="1034">
        <v>12301</v>
      </c>
      <c r="D24" s="1034">
        <v>15840</v>
      </c>
      <c r="E24" s="633">
        <v>431049</v>
      </c>
      <c r="F24" s="633">
        <v>433135</v>
      </c>
      <c r="G24" s="633">
        <v>336105</v>
      </c>
      <c r="H24" s="1034">
        <f t="shared" si="4"/>
        <v>442404</v>
      </c>
      <c r="I24" s="1034">
        <f t="shared" si="4"/>
        <v>445436</v>
      </c>
      <c r="J24" s="1035">
        <f t="shared" si="4"/>
        <v>351945</v>
      </c>
    </row>
    <row r="25" spans="1:10" ht="13.5" thickBot="1">
      <c r="A25" s="634" t="s">
        <v>177</v>
      </c>
      <c r="B25" s="1033">
        <f aca="true" t="shared" si="5" ref="B25:J25">SUM(B21:B24)</f>
        <v>314593</v>
      </c>
      <c r="C25" s="1033">
        <f t="shared" si="5"/>
        <v>454375</v>
      </c>
      <c r="D25" s="1033">
        <f t="shared" si="5"/>
        <v>482836</v>
      </c>
      <c r="E25" s="635">
        <f t="shared" si="5"/>
        <v>881501</v>
      </c>
      <c r="F25" s="635">
        <f t="shared" si="5"/>
        <v>1075285</v>
      </c>
      <c r="G25" s="635">
        <f t="shared" si="5"/>
        <v>960086</v>
      </c>
      <c r="H25" s="1033">
        <f t="shared" si="5"/>
        <v>1196094</v>
      </c>
      <c r="I25" s="1033">
        <f t="shared" si="5"/>
        <v>1529660</v>
      </c>
      <c r="J25" s="1033">
        <f t="shared" si="5"/>
        <v>1442922</v>
      </c>
    </row>
  </sheetData>
  <sheetProtection/>
  <mergeCells count="1">
    <mergeCell ref="E1:J1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3"/>
  <sheetViews>
    <sheetView tabSelected="1" workbookViewId="0" topLeftCell="G1">
      <selection activeCell="Q3" sqref="Q3"/>
    </sheetView>
  </sheetViews>
  <sheetFormatPr defaultColWidth="9.140625" defaultRowHeight="12.75"/>
  <cols>
    <col min="1" max="1" width="11.7109375" style="682" customWidth="1"/>
    <col min="2" max="2" width="7.8515625" style="682" bestFit="1" customWidth="1"/>
    <col min="3" max="3" width="7.57421875" style="682" bestFit="1" customWidth="1"/>
    <col min="4" max="7" width="6.7109375" style="682" bestFit="1" customWidth="1"/>
    <col min="8" max="8" width="7.57421875" style="682" customWidth="1"/>
    <col min="9" max="9" width="7.7109375" style="682" customWidth="1"/>
    <col min="10" max="10" width="6.57421875" style="682" bestFit="1" customWidth="1"/>
    <col min="11" max="12" width="5.7109375" style="682" bestFit="1" customWidth="1"/>
    <col min="13" max="16" width="5.7109375" style="682" customWidth="1"/>
    <col min="17" max="17" width="6.28125" style="682" customWidth="1"/>
    <col min="18" max="19" width="6.57421875" style="682" bestFit="1" customWidth="1"/>
    <col min="20" max="22" width="5.7109375" style="682" bestFit="1" customWidth="1"/>
    <col min="23" max="23" width="6.00390625" style="682" bestFit="1" customWidth="1"/>
    <col min="24" max="25" width="7.8515625" style="682" bestFit="1" customWidth="1"/>
    <col min="26" max="26" width="8.421875" style="682" customWidth="1"/>
  </cols>
  <sheetData>
    <row r="1" spans="1:27" ht="12.75">
      <c r="A1" s="8"/>
      <c r="B1" s="8"/>
      <c r="C1" s="8"/>
      <c r="D1" s="8"/>
      <c r="E1" s="8"/>
      <c r="F1" s="8"/>
      <c r="G1" s="8"/>
      <c r="H1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7" t="s">
        <v>9</v>
      </c>
      <c r="Y1" s="5"/>
      <c r="Z1" s="14"/>
      <c r="AA1" s="1"/>
    </row>
    <row r="2" spans="1:27" ht="12.75">
      <c r="A2" s="8"/>
      <c r="B2" s="8"/>
      <c r="C2" s="8"/>
      <c r="D2" s="8"/>
      <c r="E2" s="8"/>
      <c r="F2" s="8"/>
      <c r="G2" s="8"/>
      <c r="H2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16"/>
      <c r="Y2" s="15"/>
      <c r="Z2" s="638"/>
      <c r="AA2" s="1"/>
    </row>
    <row r="3" spans="1:27" ht="12.75">
      <c r="A3" s="8"/>
      <c r="B3" s="8"/>
      <c r="C3" s="8"/>
      <c r="D3" s="8"/>
      <c r="E3" s="8"/>
      <c r="F3" s="8"/>
      <c r="G3" s="8"/>
      <c r="H3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6"/>
      <c r="Y3" s="2"/>
      <c r="Z3" s="638"/>
      <c r="AA3" s="1"/>
    </row>
    <row r="6" spans="1:27" s="415" customFormat="1" ht="19.5">
      <c r="A6" s="4" t="s">
        <v>179</v>
      </c>
      <c r="B6" s="683"/>
      <c r="C6" s="683"/>
      <c r="D6" s="683"/>
      <c r="E6" s="683"/>
      <c r="F6" s="683"/>
      <c r="G6" s="683"/>
      <c r="H6" s="683"/>
      <c r="I6" s="683"/>
      <c r="J6" s="683"/>
      <c r="K6" s="683"/>
      <c r="L6" s="683"/>
      <c r="M6" s="683"/>
      <c r="N6" s="683"/>
      <c r="O6" s="683"/>
      <c r="P6" s="683"/>
      <c r="Q6" s="683"/>
      <c r="R6" s="683"/>
      <c r="S6" s="683"/>
      <c r="T6" s="683"/>
      <c r="U6" s="683"/>
      <c r="V6" s="683"/>
      <c r="W6" s="683"/>
      <c r="X6" s="683"/>
      <c r="Y6" s="683"/>
      <c r="Z6" s="683"/>
      <c r="AA6" s="684"/>
    </row>
    <row r="7" spans="1:27" s="415" customFormat="1" ht="19.5">
      <c r="A7" s="4" t="s">
        <v>934</v>
      </c>
      <c r="B7" s="683"/>
      <c r="C7" s="683"/>
      <c r="D7" s="683"/>
      <c r="E7" s="683"/>
      <c r="F7" s="683"/>
      <c r="G7" s="683"/>
      <c r="H7" s="683"/>
      <c r="I7" s="683"/>
      <c r="J7" s="683"/>
      <c r="K7" s="683"/>
      <c r="L7" s="683"/>
      <c r="M7" s="683"/>
      <c r="N7" s="683"/>
      <c r="O7" s="683"/>
      <c r="P7" s="683"/>
      <c r="Q7" s="683"/>
      <c r="R7" s="683"/>
      <c r="S7" s="683"/>
      <c r="T7" s="683"/>
      <c r="U7" s="683"/>
      <c r="V7" s="683"/>
      <c r="W7" s="683"/>
      <c r="X7" s="683"/>
      <c r="Y7" s="683"/>
      <c r="Z7" s="683"/>
      <c r="AA7" s="684"/>
    </row>
    <row r="8" spans="1:27" ht="19.5">
      <c r="A8" s="4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"/>
    </row>
    <row r="9" spans="1:27" ht="13.5" thickBo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/>
      <c r="Y9" s="11"/>
      <c r="Z9" s="14" t="s">
        <v>166</v>
      </c>
      <c r="AA9" s="1"/>
    </row>
    <row r="10" spans="1:27" ht="12.75">
      <c r="A10" s="639" t="s">
        <v>180</v>
      </c>
      <c r="B10" s="640" t="s">
        <v>181</v>
      </c>
      <c r="C10" s="640"/>
      <c r="D10" s="640"/>
      <c r="E10" s="640" t="s">
        <v>743</v>
      </c>
      <c r="F10" s="640"/>
      <c r="G10" s="640"/>
      <c r="H10" s="1080" t="s">
        <v>182</v>
      </c>
      <c r="I10" s="1081"/>
      <c r="J10" s="1082"/>
      <c r="K10" s="1083" t="s">
        <v>183</v>
      </c>
      <c r="L10" s="1084"/>
      <c r="M10" s="1085"/>
      <c r="N10" s="1086" t="s">
        <v>184</v>
      </c>
      <c r="O10" s="1087"/>
      <c r="P10" s="1088"/>
      <c r="Q10" s="1064" t="s">
        <v>114</v>
      </c>
      <c r="R10" s="1062"/>
      <c r="S10" s="1063"/>
      <c r="T10" s="640" t="s">
        <v>202</v>
      </c>
      <c r="U10" s="640"/>
      <c r="V10" s="640"/>
      <c r="W10" s="641" t="s">
        <v>185</v>
      </c>
      <c r="X10" s="640" t="s">
        <v>186</v>
      </c>
      <c r="Y10" s="640"/>
      <c r="Z10" s="642"/>
      <c r="AA10" s="643"/>
    </row>
    <row r="11" spans="1:27" ht="12.75">
      <c r="A11" s="644" t="s">
        <v>187</v>
      </c>
      <c r="B11" s="645" t="s">
        <v>169</v>
      </c>
      <c r="C11" s="645" t="s">
        <v>174</v>
      </c>
      <c r="D11" s="645" t="s">
        <v>175</v>
      </c>
      <c r="E11" s="645" t="s">
        <v>169</v>
      </c>
      <c r="F11" s="645" t="s">
        <v>174</v>
      </c>
      <c r="G11" s="645" t="s">
        <v>175</v>
      </c>
      <c r="H11" s="645" t="s">
        <v>169</v>
      </c>
      <c r="I11" s="645" t="s">
        <v>174</v>
      </c>
      <c r="J11" s="645" t="s">
        <v>175</v>
      </c>
      <c r="K11" s="645" t="s">
        <v>199</v>
      </c>
      <c r="L11" s="645" t="s">
        <v>198</v>
      </c>
      <c r="M11" s="645" t="s">
        <v>175</v>
      </c>
      <c r="N11" s="645" t="s">
        <v>199</v>
      </c>
      <c r="O11" s="645" t="s">
        <v>174</v>
      </c>
      <c r="P11" s="645" t="s">
        <v>175</v>
      </c>
      <c r="Q11" s="645" t="s">
        <v>169</v>
      </c>
      <c r="R11" s="645" t="s">
        <v>174</v>
      </c>
      <c r="S11" s="645" t="s">
        <v>175</v>
      </c>
      <c r="T11" s="645" t="s">
        <v>199</v>
      </c>
      <c r="U11" s="645" t="s">
        <v>174</v>
      </c>
      <c r="V11" s="645" t="s">
        <v>175</v>
      </c>
      <c r="W11" s="645" t="s">
        <v>188</v>
      </c>
      <c r="X11" s="645" t="s">
        <v>169</v>
      </c>
      <c r="Y11" s="645" t="s">
        <v>174</v>
      </c>
      <c r="Z11" s="646" t="s">
        <v>175</v>
      </c>
      <c r="AA11" s="647" t="s">
        <v>168</v>
      </c>
    </row>
    <row r="12" spans="1:27" ht="13.5" thickBot="1">
      <c r="A12" s="648"/>
      <c r="B12" s="649" t="s">
        <v>178</v>
      </c>
      <c r="C12" s="649"/>
      <c r="D12" s="650"/>
      <c r="E12" s="649" t="s">
        <v>178</v>
      </c>
      <c r="F12" s="649"/>
      <c r="G12" s="650"/>
      <c r="H12" s="651" t="s">
        <v>178</v>
      </c>
      <c r="I12" s="649"/>
      <c r="J12" s="650"/>
      <c r="K12" s="1061" t="s">
        <v>178</v>
      </c>
      <c r="L12" s="1057"/>
      <c r="M12" s="653"/>
      <c r="N12" s="1078" t="s">
        <v>178</v>
      </c>
      <c r="O12" s="1079"/>
      <c r="P12" s="652"/>
      <c r="Q12" s="1078" t="s">
        <v>178</v>
      </c>
      <c r="R12" s="1079"/>
      <c r="S12" s="652"/>
      <c r="T12" s="1078" t="s">
        <v>200</v>
      </c>
      <c r="U12" s="1079"/>
      <c r="V12" s="650"/>
      <c r="W12" s="650"/>
      <c r="X12" s="649" t="s">
        <v>178</v>
      </c>
      <c r="Y12" s="649"/>
      <c r="Z12" s="654"/>
      <c r="AA12" s="655" t="s">
        <v>203</v>
      </c>
    </row>
    <row r="13" spans="1:27" ht="13.5">
      <c r="A13" s="656" t="s">
        <v>744</v>
      </c>
      <c r="B13" s="657">
        <v>43303</v>
      </c>
      <c r="C13" s="658">
        <v>46281</v>
      </c>
      <c r="D13" s="658">
        <v>43945</v>
      </c>
      <c r="E13" s="658">
        <v>11629</v>
      </c>
      <c r="F13" s="658">
        <v>10903</v>
      </c>
      <c r="G13" s="658">
        <v>10661</v>
      </c>
      <c r="H13" s="658">
        <v>214600</v>
      </c>
      <c r="I13" s="658">
        <v>216104</v>
      </c>
      <c r="J13" s="658">
        <v>215004</v>
      </c>
      <c r="K13" s="658">
        <v>823</v>
      </c>
      <c r="L13" s="658">
        <v>823</v>
      </c>
      <c r="M13" s="658">
        <v>0</v>
      </c>
      <c r="N13" s="658"/>
      <c r="O13" s="658"/>
      <c r="P13" s="658"/>
      <c r="Q13" s="658"/>
      <c r="R13" s="658"/>
      <c r="S13" s="658"/>
      <c r="T13" s="658"/>
      <c r="U13" s="658">
        <v>205</v>
      </c>
      <c r="V13" s="658">
        <v>205</v>
      </c>
      <c r="W13" s="658">
        <v>-2305</v>
      </c>
      <c r="X13" s="658">
        <f>SUM(B13,E13,H13,K13,Q13,T13,N13)</f>
        <v>270355</v>
      </c>
      <c r="Y13" s="658">
        <f>SUM(C13,F13,I13,L13,R13,U13,O13)</f>
        <v>274316</v>
      </c>
      <c r="Z13" s="658">
        <f>SUM(D13,G13,J13,M13,S13,V13,W13,P13)</f>
        <v>267510</v>
      </c>
      <c r="AA13" s="659">
        <f aca="true" t="shared" si="0" ref="AA13:AA22">Z13/Y13</f>
        <v>0.9751891978594031</v>
      </c>
    </row>
    <row r="14" spans="1:27" ht="13.5">
      <c r="A14" s="656" t="s">
        <v>745</v>
      </c>
      <c r="B14" s="660">
        <v>60781</v>
      </c>
      <c r="C14" s="661">
        <v>33774</v>
      </c>
      <c r="D14" s="661">
        <v>33469</v>
      </c>
      <c r="E14" s="661">
        <v>8200</v>
      </c>
      <c r="F14" s="661">
        <v>4768</v>
      </c>
      <c r="G14" s="661">
        <v>4745</v>
      </c>
      <c r="H14" s="661">
        <v>28915</v>
      </c>
      <c r="I14" s="661">
        <v>34029</v>
      </c>
      <c r="J14" s="661">
        <v>30700</v>
      </c>
      <c r="K14" s="661">
        <v>4244</v>
      </c>
      <c r="L14" s="661">
        <v>4244</v>
      </c>
      <c r="M14" s="661">
        <v>1490</v>
      </c>
      <c r="N14" s="661"/>
      <c r="O14" s="661"/>
      <c r="P14" s="661"/>
      <c r="Q14" s="661"/>
      <c r="R14" s="661"/>
      <c r="S14" s="661"/>
      <c r="T14" s="661"/>
      <c r="U14" s="661"/>
      <c r="V14" s="661"/>
      <c r="W14" s="661"/>
      <c r="X14" s="661">
        <f>SUM(B14,E14,H14,K14,Q14,T14,N14)</f>
        <v>102140</v>
      </c>
      <c r="Y14" s="661">
        <f>SUM(C14,F14,I14,L14,R14,U14,O14)</f>
        <v>76815</v>
      </c>
      <c r="Z14" s="661">
        <f>SUM(D14,G14,J14,M14,S14,V14,W14,P14)</f>
        <v>70404</v>
      </c>
      <c r="AA14" s="662">
        <f t="shared" si="0"/>
        <v>0.9165397383323569</v>
      </c>
    </row>
    <row r="15" spans="1:27" ht="12.75">
      <c r="A15" s="663" t="s">
        <v>746</v>
      </c>
      <c r="B15" s="664">
        <f aca="true" t="shared" si="1" ref="B15:Z15">SUM(B13:B14)</f>
        <v>104084</v>
      </c>
      <c r="C15" s="665">
        <f t="shared" si="1"/>
        <v>80055</v>
      </c>
      <c r="D15" s="665">
        <f t="shared" si="1"/>
        <v>77414</v>
      </c>
      <c r="E15" s="665">
        <f t="shared" si="1"/>
        <v>19829</v>
      </c>
      <c r="F15" s="665">
        <f t="shared" si="1"/>
        <v>15671</v>
      </c>
      <c r="G15" s="665">
        <f t="shared" si="1"/>
        <v>15406</v>
      </c>
      <c r="H15" s="665">
        <f t="shared" si="1"/>
        <v>243515</v>
      </c>
      <c r="I15" s="665">
        <f t="shared" si="1"/>
        <v>250133</v>
      </c>
      <c r="J15" s="665">
        <f t="shared" si="1"/>
        <v>245704</v>
      </c>
      <c r="K15" s="665">
        <f t="shared" si="1"/>
        <v>5067</v>
      </c>
      <c r="L15" s="665">
        <f t="shared" si="1"/>
        <v>5067</v>
      </c>
      <c r="M15" s="665">
        <f t="shared" si="1"/>
        <v>1490</v>
      </c>
      <c r="N15" s="665">
        <f t="shared" si="1"/>
        <v>0</v>
      </c>
      <c r="O15" s="665">
        <f t="shared" si="1"/>
        <v>0</v>
      </c>
      <c r="P15" s="665">
        <f t="shared" si="1"/>
        <v>0</v>
      </c>
      <c r="Q15" s="665">
        <f t="shared" si="1"/>
        <v>0</v>
      </c>
      <c r="R15" s="665">
        <f t="shared" si="1"/>
        <v>0</v>
      </c>
      <c r="S15" s="665">
        <f t="shared" si="1"/>
        <v>0</v>
      </c>
      <c r="T15" s="665">
        <f t="shared" si="1"/>
        <v>0</v>
      </c>
      <c r="U15" s="665">
        <f t="shared" si="1"/>
        <v>205</v>
      </c>
      <c r="V15" s="665">
        <f t="shared" si="1"/>
        <v>205</v>
      </c>
      <c r="W15" s="665">
        <f t="shared" si="1"/>
        <v>-2305</v>
      </c>
      <c r="X15" s="665">
        <f t="shared" si="1"/>
        <v>372495</v>
      </c>
      <c r="Y15" s="665">
        <f t="shared" si="1"/>
        <v>351131</v>
      </c>
      <c r="Z15" s="665">
        <f t="shared" si="1"/>
        <v>337914</v>
      </c>
      <c r="AA15" s="666">
        <f t="shared" si="0"/>
        <v>0.9623587777780942</v>
      </c>
    </row>
    <row r="16" spans="1:27" ht="12.75">
      <c r="A16" s="667" t="s">
        <v>189</v>
      </c>
      <c r="B16" s="668">
        <v>106928</v>
      </c>
      <c r="C16" s="669">
        <v>119916</v>
      </c>
      <c r="D16" s="669">
        <v>119678</v>
      </c>
      <c r="E16" s="669">
        <v>28901</v>
      </c>
      <c r="F16" s="669">
        <v>31104</v>
      </c>
      <c r="G16" s="669">
        <v>30961</v>
      </c>
      <c r="H16" s="669">
        <v>77194</v>
      </c>
      <c r="I16" s="669">
        <v>81411</v>
      </c>
      <c r="J16" s="669">
        <v>74612</v>
      </c>
      <c r="K16" s="669"/>
      <c r="L16" s="669"/>
      <c r="M16" s="669"/>
      <c r="N16" s="669"/>
      <c r="O16" s="669"/>
      <c r="P16" s="669"/>
      <c r="Q16" s="669"/>
      <c r="R16" s="669"/>
      <c r="S16" s="669"/>
      <c r="T16" s="669"/>
      <c r="U16" s="669"/>
      <c r="V16" s="669"/>
      <c r="W16" s="669">
        <v>-30</v>
      </c>
      <c r="X16" s="669">
        <f aca="true" t="shared" si="2" ref="X16:Y18">SUM(B16,E16,H16,K16,Q16,T16,N16)</f>
        <v>213023</v>
      </c>
      <c r="Y16" s="669">
        <f t="shared" si="2"/>
        <v>232431</v>
      </c>
      <c r="Z16" s="669">
        <f>SUM(D16,G16,J16,M16,S16,V16,W16,P16)</f>
        <v>225221</v>
      </c>
      <c r="AA16" s="670">
        <f t="shared" si="0"/>
        <v>0.9689800413886271</v>
      </c>
    </row>
    <row r="17" spans="1:27" ht="12.75">
      <c r="A17" s="667" t="s">
        <v>573</v>
      </c>
      <c r="B17" s="668">
        <v>20418</v>
      </c>
      <c r="C17" s="669">
        <v>20486</v>
      </c>
      <c r="D17" s="669">
        <v>18905</v>
      </c>
      <c r="E17" s="669">
        <v>5371</v>
      </c>
      <c r="F17" s="669">
        <v>5268</v>
      </c>
      <c r="G17" s="669">
        <v>5026</v>
      </c>
      <c r="H17" s="669">
        <v>33484</v>
      </c>
      <c r="I17" s="669">
        <v>40725</v>
      </c>
      <c r="J17" s="669">
        <v>40342</v>
      </c>
      <c r="K17" s="669">
        <v>2198</v>
      </c>
      <c r="L17" s="669">
        <v>2489</v>
      </c>
      <c r="M17" s="669">
        <v>2489</v>
      </c>
      <c r="N17" s="669"/>
      <c r="O17" s="669"/>
      <c r="P17" s="669"/>
      <c r="Q17" s="669"/>
      <c r="R17" s="669"/>
      <c r="S17" s="669"/>
      <c r="T17" s="669"/>
      <c r="U17" s="669"/>
      <c r="V17" s="669"/>
      <c r="W17" s="669">
        <v>320</v>
      </c>
      <c r="X17" s="669">
        <f t="shared" si="2"/>
        <v>61471</v>
      </c>
      <c r="Y17" s="669">
        <f t="shared" si="2"/>
        <v>68968</v>
      </c>
      <c r="Z17" s="669">
        <f>SUM(D17,G17,J17,M17,S17,V17,W17,P17)</f>
        <v>67082</v>
      </c>
      <c r="AA17" s="670">
        <f t="shared" si="0"/>
        <v>0.9726539844565596</v>
      </c>
    </row>
    <row r="18" spans="1:27" ht="12.75">
      <c r="A18" s="671" t="s">
        <v>747</v>
      </c>
      <c r="B18" s="668">
        <v>14606</v>
      </c>
      <c r="C18" s="669">
        <v>16671</v>
      </c>
      <c r="D18" s="669">
        <v>14432</v>
      </c>
      <c r="E18" s="669">
        <v>3811</v>
      </c>
      <c r="F18" s="669">
        <v>4313</v>
      </c>
      <c r="G18" s="669">
        <v>3828</v>
      </c>
      <c r="H18" s="669">
        <v>32656</v>
      </c>
      <c r="I18" s="669">
        <v>34142</v>
      </c>
      <c r="J18" s="669">
        <v>32850</v>
      </c>
      <c r="K18" s="669">
        <v>55628</v>
      </c>
      <c r="L18" s="669">
        <v>55333</v>
      </c>
      <c r="M18" s="669">
        <v>45683</v>
      </c>
      <c r="N18" s="669"/>
      <c r="O18" s="669"/>
      <c r="P18" s="669"/>
      <c r="Q18" s="669"/>
      <c r="R18" s="669"/>
      <c r="S18" s="669"/>
      <c r="T18" s="669"/>
      <c r="U18" s="669"/>
      <c r="V18" s="669"/>
      <c r="W18" s="669">
        <v>100</v>
      </c>
      <c r="X18" s="669">
        <f t="shared" si="2"/>
        <v>106701</v>
      </c>
      <c r="Y18" s="669">
        <f t="shared" si="2"/>
        <v>110459</v>
      </c>
      <c r="Z18" s="669">
        <f>SUM(D18,G18,J18,M18,S18,V18,W18,P18)</f>
        <v>96893</v>
      </c>
      <c r="AA18" s="670">
        <f t="shared" si="0"/>
        <v>0.8771851999384387</v>
      </c>
    </row>
    <row r="19" spans="1:27" ht="12.75">
      <c r="A19" s="672" t="s">
        <v>748</v>
      </c>
      <c r="B19" s="673">
        <f aca="true" t="shared" si="3" ref="B19:Z19">SUM(B15:B18)</f>
        <v>246036</v>
      </c>
      <c r="C19" s="673">
        <f t="shared" si="3"/>
        <v>237128</v>
      </c>
      <c r="D19" s="673">
        <f t="shared" si="3"/>
        <v>230429</v>
      </c>
      <c r="E19" s="673">
        <f t="shared" si="3"/>
        <v>57912</v>
      </c>
      <c r="F19" s="673">
        <f t="shared" si="3"/>
        <v>56356</v>
      </c>
      <c r="G19" s="673">
        <f t="shared" si="3"/>
        <v>55221</v>
      </c>
      <c r="H19" s="673">
        <f t="shared" si="3"/>
        <v>386849</v>
      </c>
      <c r="I19" s="673">
        <f t="shared" si="3"/>
        <v>406411</v>
      </c>
      <c r="J19" s="673">
        <f t="shared" si="3"/>
        <v>393508</v>
      </c>
      <c r="K19" s="673">
        <f t="shared" si="3"/>
        <v>62893</v>
      </c>
      <c r="L19" s="673">
        <f t="shared" si="3"/>
        <v>62889</v>
      </c>
      <c r="M19" s="673">
        <f t="shared" si="3"/>
        <v>49662</v>
      </c>
      <c r="N19" s="673">
        <f t="shared" si="3"/>
        <v>0</v>
      </c>
      <c r="O19" s="673">
        <f t="shared" si="3"/>
        <v>0</v>
      </c>
      <c r="P19" s="673">
        <f t="shared" si="3"/>
        <v>0</v>
      </c>
      <c r="Q19" s="673">
        <f t="shared" si="3"/>
        <v>0</v>
      </c>
      <c r="R19" s="673">
        <f t="shared" si="3"/>
        <v>0</v>
      </c>
      <c r="S19" s="673">
        <f t="shared" si="3"/>
        <v>0</v>
      </c>
      <c r="T19" s="673">
        <f t="shared" si="3"/>
        <v>0</v>
      </c>
      <c r="U19" s="673">
        <f t="shared" si="3"/>
        <v>205</v>
      </c>
      <c r="V19" s="673">
        <f t="shared" si="3"/>
        <v>205</v>
      </c>
      <c r="W19" s="673">
        <f t="shared" si="3"/>
        <v>-1915</v>
      </c>
      <c r="X19" s="673">
        <f t="shared" si="3"/>
        <v>753690</v>
      </c>
      <c r="Y19" s="673">
        <f t="shared" si="3"/>
        <v>762989</v>
      </c>
      <c r="Z19" s="673">
        <f t="shared" si="3"/>
        <v>727110</v>
      </c>
      <c r="AA19" s="670">
        <f t="shared" si="0"/>
        <v>0.952975730973841</v>
      </c>
    </row>
    <row r="20" spans="1:27" ht="12.75">
      <c r="A20" s="671" t="s">
        <v>89</v>
      </c>
      <c r="B20" s="674"/>
      <c r="C20" s="675">
        <v>15703</v>
      </c>
      <c r="D20" s="675">
        <v>15800</v>
      </c>
      <c r="E20" s="675"/>
      <c r="F20" s="675">
        <v>4108</v>
      </c>
      <c r="G20" s="675">
        <v>3463</v>
      </c>
      <c r="H20" s="675"/>
      <c r="I20" s="675">
        <v>5282</v>
      </c>
      <c r="J20" s="675">
        <v>6220</v>
      </c>
      <c r="K20" s="675"/>
      <c r="L20" s="675"/>
      <c r="M20" s="675"/>
      <c r="N20" s="675"/>
      <c r="O20" s="675"/>
      <c r="P20" s="675"/>
      <c r="Q20" s="675"/>
      <c r="R20" s="675"/>
      <c r="S20" s="675"/>
      <c r="T20" s="675"/>
      <c r="U20" s="675"/>
      <c r="V20" s="675"/>
      <c r="W20" s="675"/>
      <c r="X20" s="669">
        <f>SUM(B20,E20,H20,K20,Q20,T20,N20)</f>
        <v>0</v>
      </c>
      <c r="Y20" s="669">
        <f>SUM(C20,F20,I20,L20,R20,U20,O20)</f>
        <v>25093</v>
      </c>
      <c r="Z20" s="669">
        <f>SUM(D20,G20,J20,M20,S20,V20,W20,P20)</f>
        <v>25483</v>
      </c>
      <c r="AA20" s="670">
        <f t="shared" si="0"/>
        <v>1.0155421830789464</v>
      </c>
    </row>
    <row r="21" spans="1:27" ht="12.75">
      <c r="A21" s="671" t="s">
        <v>88</v>
      </c>
      <c r="B21" s="674"/>
      <c r="C21" s="675">
        <v>145364</v>
      </c>
      <c r="D21" s="675">
        <v>145232</v>
      </c>
      <c r="E21" s="675"/>
      <c r="F21" s="675">
        <v>38031</v>
      </c>
      <c r="G21" s="675">
        <v>32339</v>
      </c>
      <c r="H21" s="675"/>
      <c r="I21" s="675">
        <v>112147</v>
      </c>
      <c r="J21" s="675">
        <v>126275</v>
      </c>
      <c r="K21" s="675"/>
      <c r="L21" s="675"/>
      <c r="M21" s="675"/>
      <c r="N21" s="675"/>
      <c r="O21" s="675">
        <v>600</v>
      </c>
      <c r="P21" s="675">
        <v>2358</v>
      </c>
      <c r="Q21" s="675"/>
      <c r="R21" s="675"/>
      <c r="S21" s="675"/>
      <c r="T21" s="675"/>
      <c r="U21" s="675"/>
      <c r="V21" s="675">
        <v>595</v>
      </c>
      <c r="W21" s="675">
        <v>866</v>
      </c>
      <c r="X21" s="669">
        <f>SUM(B21,E21,H21,K21,Q21,T21,N21)</f>
        <v>0</v>
      </c>
      <c r="Y21" s="669">
        <f>SUM(C21,F21,I21,L21,R21,U21,O21)</f>
        <v>296142</v>
      </c>
      <c r="Z21" s="669">
        <f>SUM(D21,G21,J21,M21,S21,V21,W21,P21)</f>
        <v>307665</v>
      </c>
      <c r="AA21" s="670">
        <f t="shared" si="0"/>
        <v>1.0389103875843346</v>
      </c>
    </row>
    <row r="22" spans="1:27" ht="13.5" thickBot="1">
      <c r="A22" s="676" t="s">
        <v>115</v>
      </c>
      <c r="B22" s="677">
        <v>101635</v>
      </c>
      <c r="C22" s="678">
        <v>101959</v>
      </c>
      <c r="D22" s="678">
        <v>100894</v>
      </c>
      <c r="E22" s="678">
        <v>26821</v>
      </c>
      <c r="F22" s="678">
        <v>26921</v>
      </c>
      <c r="G22" s="678">
        <v>25531</v>
      </c>
      <c r="H22" s="678">
        <v>60136</v>
      </c>
      <c r="I22" s="678">
        <v>62544</v>
      </c>
      <c r="J22" s="678">
        <v>51457</v>
      </c>
      <c r="K22" s="678">
        <v>800</v>
      </c>
      <c r="L22" s="678">
        <v>1000</v>
      </c>
      <c r="M22" s="678">
        <v>421</v>
      </c>
      <c r="N22" s="678"/>
      <c r="O22" s="678"/>
      <c r="P22" s="678"/>
      <c r="Q22" s="678">
        <v>253012</v>
      </c>
      <c r="R22" s="678">
        <v>253012</v>
      </c>
      <c r="S22" s="678">
        <v>189477</v>
      </c>
      <c r="T22" s="678"/>
      <c r="U22" s="678"/>
      <c r="V22" s="678"/>
      <c r="W22" s="678">
        <v>170</v>
      </c>
      <c r="X22" s="678">
        <f>B22+E22+H22+K22+N22+Q22+T22</f>
        <v>442404</v>
      </c>
      <c r="Y22" s="678">
        <f>C22+F22+I22+L22+O22+R22+U22</f>
        <v>445436</v>
      </c>
      <c r="Z22" s="678">
        <f>D22+G22+J22+M22+P22+S22+V22+W22</f>
        <v>367950</v>
      </c>
      <c r="AA22" s="670">
        <f t="shared" si="0"/>
        <v>0.826044594509649</v>
      </c>
    </row>
    <row r="23" spans="1:27" ht="13.5" thickBot="1">
      <c r="A23" s="679" t="s">
        <v>177</v>
      </c>
      <c r="B23" s="680">
        <f aca="true" t="shared" si="4" ref="B23:Z23">SUM(B19:B22)</f>
        <v>347671</v>
      </c>
      <c r="C23" s="680">
        <f t="shared" si="4"/>
        <v>500154</v>
      </c>
      <c r="D23" s="680">
        <f t="shared" si="4"/>
        <v>492355</v>
      </c>
      <c r="E23" s="680">
        <f t="shared" si="4"/>
        <v>84733</v>
      </c>
      <c r="F23" s="680">
        <f t="shared" si="4"/>
        <v>125416</v>
      </c>
      <c r="G23" s="680">
        <f t="shared" si="4"/>
        <v>116554</v>
      </c>
      <c r="H23" s="680">
        <f t="shared" si="4"/>
        <v>446985</v>
      </c>
      <c r="I23" s="680">
        <f t="shared" si="4"/>
        <v>586384</v>
      </c>
      <c r="J23" s="680">
        <f t="shared" si="4"/>
        <v>577460</v>
      </c>
      <c r="K23" s="680">
        <f t="shared" si="4"/>
        <v>63693</v>
      </c>
      <c r="L23" s="680">
        <f t="shared" si="4"/>
        <v>63889</v>
      </c>
      <c r="M23" s="680">
        <f t="shared" si="4"/>
        <v>50083</v>
      </c>
      <c r="N23" s="680">
        <f t="shared" si="4"/>
        <v>0</v>
      </c>
      <c r="O23" s="680">
        <f t="shared" si="4"/>
        <v>600</v>
      </c>
      <c r="P23" s="680">
        <f t="shared" si="4"/>
        <v>2358</v>
      </c>
      <c r="Q23" s="680">
        <f t="shared" si="4"/>
        <v>253012</v>
      </c>
      <c r="R23" s="680">
        <f t="shared" si="4"/>
        <v>253012</v>
      </c>
      <c r="S23" s="680">
        <f t="shared" si="4"/>
        <v>189477</v>
      </c>
      <c r="T23" s="680">
        <f t="shared" si="4"/>
        <v>0</v>
      </c>
      <c r="U23" s="680">
        <f t="shared" si="4"/>
        <v>205</v>
      </c>
      <c r="V23" s="680">
        <f t="shared" si="4"/>
        <v>800</v>
      </c>
      <c r="W23" s="680">
        <f t="shared" si="4"/>
        <v>-879</v>
      </c>
      <c r="X23" s="680">
        <f t="shared" si="4"/>
        <v>1196094</v>
      </c>
      <c r="Y23" s="680">
        <f t="shared" si="4"/>
        <v>1529660</v>
      </c>
      <c r="Z23" s="680">
        <f t="shared" si="4"/>
        <v>1428208</v>
      </c>
      <c r="AA23" s="681">
        <f>Z23/Y23</f>
        <v>0.9336767647712564</v>
      </c>
    </row>
  </sheetData>
  <sheetProtection/>
  <mergeCells count="8">
    <mergeCell ref="T12:U12"/>
    <mergeCell ref="H10:J10"/>
    <mergeCell ref="K10:M10"/>
    <mergeCell ref="N10:P10"/>
    <mergeCell ref="Q10:S10"/>
    <mergeCell ref="K12:L12"/>
    <mergeCell ref="N12:O12"/>
    <mergeCell ref="Q12:R12"/>
  </mergeCells>
  <printOptions horizontalCentered="1" verticalCentered="1"/>
  <pageMargins left="0" right="0.07874015748031496" top="0.984251968503937" bottom="0.984251968503937" header="0.5118110236220472" footer="0.5118110236220472"/>
  <pageSetup fitToHeight="1" fitToWidth="1" horizontalDpi="600" verticalDpi="600" orientation="landscape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Munka8"/>
  <dimension ref="A1:GH86"/>
  <sheetViews>
    <sheetView workbookViewId="0" topLeftCell="A1">
      <pane xSplit="1" ySplit="11" topLeftCell="B6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G1" sqref="G1:J1"/>
    </sheetView>
  </sheetViews>
  <sheetFormatPr defaultColWidth="9.140625" defaultRowHeight="12.75"/>
  <cols>
    <col min="1" max="1" width="36.28125" style="0" customWidth="1"/>
    <col min="2" max="2" width="12.140625" style="8" customWidth="1"/>
    <col min="3" max="3" width="12.8515625" style="8" customWidth="1"/>
    <col min="4" max="4" width="13.00390625" style="8" customWidth="1"/>
    <col min="5" max="5" width="11.140625" style="8" customWidth="1"/>
    <col min="6" max="6" width="0.9921875" style="93" customWidth="1"/>
    <col min="7" max="7" width="11.8515625" style="0" customWidth="1"/>
    <col min="8" max="9" width="12.140625" style="0" customWidth="1"/>
    <col min="10" max="10" width="12.00390625" style="0" customWidth="1"/>
  </cols>
  <sheetData>
    <row r="1" spans="7:10" ht="12.75">
      <c r="G1" s="1058" t="s">
        <v>0</v>
      </c>
      <c r="H1" s="1058"/>
      <c r="I1" s="1058"/>
      <c r="J1" s="1058"/>
    </row>
    <row r="2" spans="1:10" ht="12.75">
      <c r="A2" s="1"/>
      <c r="G2" s="1"/>
      <c r="H2" s="1055"/>
      <c r="I2" s="1055"/>
      <c r="J2" s="1055"/>
    </row>
    <row r="3" spans="1:10" ht="12.75">
      <c r="A3" s="1"/>
      <c r="G3" s="1"/>
      <c r="H3" s="92"/>
      <c r="I3" s="92"/>
      <c r="J3" s="92"/>
    </row>
    <row r="4" spans="1:10" ht="12.75">
      <c r="A4" s="1"/>
      <c r="G4" s="1"/>
      <c r="H4" s="92"/>
      <c r="I4" s="92"/>
      <c r="J4" s="92"/>
    </row>
    <row r="5" spans="1:10" ht="12.75">
      <c r="A5" s="1"/>
      <c r="G5" s="1"/>
      <c r="H5" s="92"/>
      <c r="I5" s="92"/>
      <c r="J5" s="92"/>
    </row>
    <row r="6" spans="1:10" ht="19.5">
      <c r="A6" s="179" t="s">
        <v>935</v>
      </c>
      <c r="B6" s="94"/>
      <c r="C6" s="94"/>
      <c r="D6" s="94"/>
      <c r="E6" s="94"/>
      <c r="F6" s="95"/>
      <c r="G6" s="2"/>
      <c r="H6" s="2"/>
      <c r="I6" s="2"/>
      <c r="J6" s="2"/>
    </row>
    <row r="7" spans="1:10" ht="19.5">
      <c r="A7" s="4"/>
      <c r="B7" s="94"/>
      <c r="C7" s="94"/>
      <c r="D7" s="94"/>
      <c r="E7" s="94"/>
      <c r="F7" s="95"/>
      <c r="G7" s="2"/>
      <c r="H7" s="2"/>
      <c r="I7" s="2"/>
      <c r="J7" s="2"/>
    </row>
    <row r="8" spans="1:10" ht="14.25" customHeight="1" thickBot="1">
      <c r="A8" s="96"/>
      <c r="B8" s="94"/>
      <c r="C8" s="94"/>
      <c r="D8" s="94"/>
      <c r="E8" s="94"/>
      <c r="F8" s="95"/>
      <c r="G8" s="2"/>
      <c r="H8" s="2"/>
      <c r="I8" s="2"/>
      <c r="J8" s="2"/>
    </row>
    <row r="9" spans="1:10" ht="15.75">
      <c r="A9" s="97" t="s">
        <v>596</v>
      </c>
      <c r="B9" s="1052" t="s">
        <v>597</v>
      </c>
      <c r="C9" s="1053"/>
      <c r="D9" s="1053"/>
      <c r="E9" s="1054"/>
      <c r="F9" s="98"/>
      <c r="G9" s="1052" t="s">
        <v>598</v>
      </c>
      <c r="H9" s="1053"/>
      <c r="I9" s="1053"/>
      <c r="J9" s="1054"/>
    </row>
    <row r="10" spans="1:10" ht="12.75">
      <c r="A10" s="99"/>
      <c r="B10" s="100" t="s">
        <v>169</v>
      </c>
      <c r="C10" s="101" t="s">
        <v>174</v>
      </c>
      <c r="D10" s="101" t="s">
        <v>175</v>
      </c>
      <c r="E10" s="102" t="s">
        <v>175</v>
      </c>
      <c r="F10" s="103"/>
      <c r="G10" s="100" t="s">
        <v>169</v>
      </c>
      <c r="H10" s="101" t="s">
        <v>174</v>
      </c>
      <c r="I10" s="101" t="s">
        <v>175</v>
      </c>
      <c r="J10" s="102" t="s">
        <v>175</v>
      </c>
    </row>
    <row r="11" spans="1:10" ht="13.5" thickBot="1">
      <c r="A11" s="104"/>
      <c r="B11" s="1059" t="s">
        <v>178</v>
      </c>
      <c r="C11" s="1060"/>
      <c r="D11" s="105"/>
      <c r="E11" s="106" t="s">
        <v>203</v>
      </c>
      <c r="F11" s="107"/>
      <c r="G11" s="1059" t="s">
        <v>178</v>
      </c>
      <c r="H11" s="1060"/>
      <c r="I11" s="108"/>
      <c r="J11" s="109" t="s">
        <v>203</v>
      </c>
    </row>
    <row r="12" spans="1:190" ht="12.75">
      <c r="A12" s="110" t="s">
        <v>599</v>
      </c>
      <c r="B12" s="111">
        <v>20403</v>
      </c>
      <c r="C12" s="112">
        <v>20403</v>
      </c>
      <c r="D12" s="113">
        <v>21344</v>
      </c>
      <c r="E12" s="114">
        <f>D12/C12</f>
        <v>1.0461206685291378</v>
      </c>
      <c r="F12" s="115"/>
      <c r="G12" s="116">
        <v>11157</v>
      </c>
      <c r="H12" s="113">
        <v>11157</v>
      </c>
      <c r="I12" s="117">
        <v>9085</v>
      </c>
      <c r="J12" s="114">
        <f aca="true" t="shared" si="0" ref="J12:J18">I12/H12</f>
        <v>0.8142869947118401</v>
      </c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</row>
    <row r="13" spans="1:10" ht="12.75">
      <c r="A13" s="118" t="s">
        <v>600</v>
      </c>
      <c r="B13" s="119"/>
      <c r="C13" s="120"/>
      <c r="D13" s="120"/>
      <c r="E13" s="121"/>
      <c r="F13" s="122"/>
      <c r="G13" s="119">
        <v>18207</v>
      </c>
      <c r="H13" s="120">
        <v>18207</v>
      </c>
      <c r="I13" s="120">
        <v>11039</v>
      </c>
      <c r="J13" s="121">
        <f t="shared" si="0"/>
        <v>0.6063052672049212</v>
      </c>
    </row>
    <row r="14" spans="1:10" ht="12.75">
      <c r="A14" s="123" t="s">
        <v>601</v>
      </c>
      <c r="B14" s="119">
        <v>8493</v>
      </c>
      <c r="C14" s="120">
        <v>8493</v>
      </c>
      <c r="D14" s="120"/>
      <c r="E14" s="121"/>
      <c r="F14" s="122"/>
      <c r="G14" s="119">
        <v>1651</v>
      </c>
      <c r="H14" s="120">
        <v>1651</v>
      </c>
      <c r="I14" s="120">
        <v>1061</v>
      </c>
      <c r="J14" s="121">
        <f t="shared" si="0"/>
        <v>0.642640823743186</v>
      </c>
    </row>
    <row r="15" spans="1:10" ht="12.75">
      <c r="A15" s="123" t="s">
        <v>602</v>
      </c>
      <c r="B15" s="134">
        <v>119956</v>
      </c>
      <c r="C15" s="134">
        <v>89956</v>
      </c>
      <c r="D15" s="134">
        <v>92739</v>
      </c>
      <c r="E15" s="572">
        <f>D15/C15</f>
        <v>1.0309373471474943</v>
      </c>
      <c r="F15" s="122"/>
      <c r="G15" s="134">
        <v>129882</v>
      </c>
      <c r="H15" s="134">
        <v>142612</v>
      </c>
      <c r="I15" s="134">
        <v>119138</v>
      </c>
      <c r="J15" s="572">
        <f t="shared" si="0"/>
        <v>0.8353995456202844</v>
      </c>
    </row>
    <row r="16" spans="1:10" ht="12.75">
      <c r="A16" s="118" t="s">
        <v>800</v>
      </c>
      <c r="B16" s="119">
        <v>114316</v>
      </c>
      <c r="C16" s="120">
        <v>114316</v>
      </c>
      <c r="D16" s="120"/>
      <c r="E16" s="121">
        <f>D16/C16</f>
        <v>0</v>
      </c>
      <c r="F16" s="122"/>
      <c r="G16" s="119">
        <v>127018</v>
      </c>
      <c r="H16" s="120">
        <v>129558</v>
      </c>
      <c r="I16" s="120">
        <v>188</v>
      </c>
      <c r="J16" s="121">
        <f t="shared" si="0"/>
        <v>0.0014510875438027756</v>
      </c>
    </row>
    <row r="17" spans="1:10" ht="12.75">
      <c r="A17" s="118" t="s">
        <v>603</v>
      </c>
      <c r="B17" s="132"/>
      <c r="C17" s="120"/>
      <c r="D17" s="120"/>
      <c r="E17" s="121"/>
      <c r="F17" s="122"/>
      <c r="G17" s="119">
        <v>4013</v>
      </c>
      <c r="H17" s="120">
        <v>9370</v>
      </c>
      <c r="I17" s="120">
        <v>5063</v>
      </c>
      <c r="J17" s="121">
        <f t="shared" si="0"/>
        <v>0.5403415154749199</v>
      </c>
    </row>
    <row r="18" spans="1:10" ht="12.75">
      <c r="A18" s="118" t="s">
        <v>604</v>
      </c>
      <c r="B18" s="119"/>
      <c r="C18" s="120"/>
      <c r="D18" s="120"/>
      <c r="E18" s="121"/>
      <c r="F18" s="122"/>
      <c r="G18" s="119">
        <v>2682</v>
      </c>
      <c r="H18" s="120">
        <v>2682</v>
      </c>
      <c r="I18" s="120">
        <v>2707</v>
      </c>
      <c r="J18" s="121">
        <f t="shared" si="0"/>
        <v>1.0093214019388517</v>
      </c>
    </row>
    <row r="19" spans="1:10" ht="12.75">
      <c r="A19" s="118" t="s">
        <v>811</v>
      </c>
      <c r="B19" s="119"/>
      <c r="C19" s="120"/>
      <c r="D19" s="120"/>
      <c r="E19" s="121"/>
      <c r="F19" s="122"/>
      <c r="G19" s="119"/>
      <c r="H19" s="120"/>
      <c r="I19" s="120"/>
      <c r="J19" s="121"/>
    </row>
    <row r="20" spans="1:10" ht="12.75">
      <c r="A20" s="118" t="s">
        <v>606</v>
      </c>
      <c r="B20" s="119"/>
      <c r="C20" s="120"/>
      <c r="D20" s="120"/>
      <c r="E20" s="121"/>
      <c r="F20" s="122"/>
      <c r="G20" s="119">
        <v>707</v>
      </c>
      <c r="H20" s="120">
        <v>1591</v>
      </c>
      <c r="I20" s="120">
        <v>1306</v>
      </c>
      <c r="J20" s="121">
        <f>I20/H20</f>
        <v>0.8208673790069139</v>
      </c>
    </row>
    <row r="21" spans="1:10" ht="12.75">
      <c r="A21" s="118" t="s">
        <v>607</v>
      </c>
      <c r="B21" s="119">
        <v>5080</v>
      </c>
      <c r="C21" s="120">
        <v>5080</v>
      </c>
      <c r="D21" s="120">
        <v>5139</v>
      </c>
      <c r="E21" s="121">
        <f>D21/C21</f>
        <v>1.0116141732283463</v>
      </c>
      <c r="F21" s="122"/>
      <c r="G21" s="119">
        <v>8645</v>
      </c>
      <c r="H21" s="120">
        <v>8645</v>
      </c>
      <c r="I21" s="120">
        <v>15275</v>
      </c>
      <c r="J21" s="121">
        <f>I21/H21</f>
        <v>1.7669172932330828</v>
      </c>
    </row>
    <row r="22" spans="1:10" ht="12.75">
      <c r="A22" s="118" t="s">
        <v>608</v>
      </c>
      <c r="B22" s="128"/>
      <c r="C22" s="129"/>
      <c r="D22" s="129"/>
      <c r="E22" s="121"/>
      <c r="F22" s="133"/>
      <c r="G22" s="134">
        <v>14566</v>
      </c>
      <c r="H22" s="131">
        <v>14577</v>
      </c>
      <c r="I22" s="131">
        <v>12288</v>
      </c>
      <c r="J22" s="121">
        <f>I22/H22</f>
        <v>0.8429718048981272</v>
      </c>
    </row>
    <row r="23" spans="1:10" ht="12.75">
      <c r="A23" s="135" t="s">
        <v>609</v>
      </c>
      <c r="B23" s="128"/>
      <c r="C23" s="129"/>
      <c r="D23" s="129"/>
      <c r="E23" s="121"/>
      <c r="F23" s="133"/>
      <c r="G23" s="134"/>
      <c r="H23" s="418"/>
      <c r="I23" s="418"/>
      <c r="J23" s="121"/>
    </row>
    <row r="24" spans="1:10" ht="12.75">
      <c r="A24" s="135" t="s">
        <v>119</v>
      </c>
      <c r="B24" s="128"/>
      <c r="C24" s="129"/>
      <c r="D24" s="131"/>
      <c r="E24" s="121"/>
      <c r="F24" s="133"/>
      <c r="G24" s="134"/>
      <c r="H24" s="419"/>
      <c r="I24" s="418"/>
      <c r="J24" s="121"/>
    </row>
    <row r="25" spans="1:10" ht="12.75">
      <c r="A25" s="135" t="s">
        <v>610</v>
      </c>
      <c r="B25" s="134"/>
      <c r="C25" s="129"/>
      <c r="D25" s="420"/>
      <c r="E25" s="121"/>
      <c r="F25" s="421"/>
      <c r="G25" s="417"/>
      <c r="H25" s="422"/>
      <c r="I25" s="420"/>
      <c r="J25" s="121"/>
    </row>
    <row r="26" spans="1:10" ht="12.75">
      <c r="A26" s="118" t="s">
        <v>796</v>
      </c>
      <c r="B26" s="128"/>
      <c r="C26" s="129"/>
      <c r="D26" s="129"/>
      <c r="E26" s="121"/>
      <c r="F26" s="133"/>
      <c r="G26" s="128">
        <v>300</v>
      </c>
      <c r="H26" s="129">
        <v>300</v>
      </c>
      <c r="I26" s="129">
        <v>37</v>
      </c>
      <c r="J26" s="121">
        <f>I26/H26</f>
        <v>0.12333333333333334</v>
      </c>
    </row>
    <row r="27" spans="1:10" ht="12.75">
      <c r="A27" s="124" t="s">
        <v>611</v>
      </c>
      <c r="B27" s="125">
        <f>SUM(B28:B31)</f>
        <v>350991</v>
      </c>
      <c r="C27" s="125">
        <f>SUM(C28:C31)</f>
        <v>396591</v>
      </c>
      <c r="D27" s="1024">
        <f>SUM(D28:D31)</f>
        <v>414445</v>
      </c>
      <c r="E27" s="121">
        <f>D27/C27</f>
        <v>1.0450186716289578</v>
      </c>
      <c r="F27" s="133"/>
      <c r="G27" s="128">
        <f>SUM(G28:G30)</f>
        <v>38400</v>
      </c>
      <c r="H27" s="128">
        <f>SUM(H28:H30)</f>
        <v>0</v>
      </c>
      <c r="I27" s="1025">
        <f>SUM(I28:I30)</f>
        <v>7</v>
      </c>
      <c r="J27" s="121"/>
    </row>
    <row r="28" spans="1:10" ht="12.75">
      <c r="A28" s="127" t="s">
        <v>612</v>
      </c>
      <c r="B28" s="128">
        <v>281191</v>
      </c>
      <c r="C28" s="129">
        <v>362191</v>
      </c>
      <c r="D28" s="416">
        <v>383328</v>
      </c>
      <c r="E28" s="121"/>
      <c r="F28" s="133"/>
      <c r="G28" s="128"/>
      <c r="H28" s="129"/>
      <c r="I28" s="129">
        <v>7</v>
      </c>
      <c r="J28" s="121"/>
    </row>
    <row r="29" spans="1:10" ht="12.75">
      <c r="A29" s="127" t="s">
        <v>613</v>
      </c>
      <c r="B29" s="128">
        <v>64000</v>
      </c>
      <c r="C29" s="129">
        <v>25600</v>
      </c>
      <c r="D29" s="416">
        <v>25507</v>
      </c>
      <c r="E29" s="121"/>
      <c r="F29" s="133"/>
      <c r="G29" s="128">
        <v>38400</v>
      </c>
      <c r="H29" s="129"/>
      <c r="I29" s="129"/>
      <c r="J29" s="121"/>
    </row>
    <row r="30" spans="1:10" ht="12.75">
      <c r="A30" s="127" t="s">
        <v>120</v>
      </c>
      <c r="B30" s="128">
        <v>5800</v>
      </c>
      <c r="C30" s="129">
        <v>8800</v>
      </c>
      <c r="D30" s="416">
        <v>5610</v>
      </c>
      <c r="E30" s="121"/>
      <c r="F30" s="133"/>
      <c r="G30" s="128"/>
      <c r="H30" s="129"/>
      <c r="I30" s="129"/>
      <c r="J30" s="121"/>
    </row>
    <row r="31" spans="1:10" ht="12.75">
      <c r="A31" s="130" t="s">
        <v>121</v>
      </c>
      <c r="B31" s="128"/>
      <c r="C31" s="129"/>
      <c r="D31" s="129"/>
      <c r="E31" s="121"/>
      <c r="F31" s="133"/>
      <c r="G31" s="128"/>
      <c r="H31" s="423"/>
      <c r="I31" s="423"/>
      <c r="J31" s="121"/>
    </row>
    <row r="32" spans="1:10" ht="12.75">
      <c r="A32" s="124" t="s">
        <v>122</v>
      </c>
      <c r="B32" s="128"/>
      <c r="C32" s="129"/>
      <c r="D32" s="129"/>
      <c r="E32" s="121"/>
      <c r="F32" s="133"/>
      <c r="G32" s="125">
        <f>SUM(G33:G36)</f>
        <v>7085</v>
      </c>
      <c r="H32" s="125">
        <f>SUM(H33:H36)</f>
        <v>9956</v>
      </c>
      <c r="I32" s="1024">
        <f>SUM(I33:I36)</f>
        <v>6545</v>
      </c>
      <c r="J32" s="121">
        <f aca="true" t="shared" si="1" ref="J32:J37">I32/H32</f>
        <v>0.657392527119325</v>
      </c>
    </row>
    <row r="33" spans="1:10" ht="12.75">
      <c r="A33" s="127" t="s">
        <v>614</v>
      </c>
      <c r="B33" s="128"/>
      <c r="C33" s="129"/>
      <c r="D33" s="129"/>
      <c r="E33" s="121"/>
      <c r="F33" s="133"/>
      <c r="G33" s="128">
        <v>1500</v>
      </c>
      <c r="H33" s="129">
        <v>1500</v>
      </c>
      <c r="I33" s="129">
        <v>1500</v>
      </c>
      <c r="J33" s="121">
        <f t="shared" si="1"/>
        <v>1</v>
      </c>
    </row>
    <row r="34" spans="1:10" ht="12.75">
      <c r="A34" s="127" t="s">
        <v>615</v>
      </c>
      <c r="B34" s="128"/>
      <c r="C34" s="129"/>
      <c r="D34" s="129"/>
      <c r="E34" s="121"/>
      <c r="F34" s="133"/>
      <c r="G34" s="128">
        <v>600</v>
      </c>
      <c r="H34" s="129">
        <v>780</v>
      </c>
      <c r="I34" s="129">
        <v>780</v>
      </c>
      <c r="J34" s="121">
        <f t="shared" si="1"/>
        <v>1</v>
      </c>
    </row>
    <row r="35" spans="1:10" ht="12.75">
      <c r="A35" s="127" t="s">
        <v>123</v>
      </c>
      <c r="B35" s="128"/>
      <c r="C35" s="129"/>
      <c r="D35" s="129"/>
      <c r="E35" s="121"/>
      <c r="F35" s="133"/>
      <c r="G35" s="128">
        <v>4985</v>
      </c>
      <c r="H35" s="129">
        <v>5341</v>
      </c>
      <c r="I35" s="129">
        <v>4265</v>
      </c>
      <c r="J35" s="121">
        <f t="shared" si="1"/>
        <v>0.798539599325969</v>
      </c>
    </row>
    <row r="36" spans="1:10" ht="12.75">
      <c r="A36" s="118" t="s">
        <v>802</v>
      </c>
      <c r="B36" s="128"/>
      <c r="C36" s="129"/>
      <c r="D36" s="129"/>
      <c r="E36" s="121"/>
      <c r="F36" s="133"/>
      <c r="G36" s="128"/>
      <c r="H36" s="129">
        <v>2335</v>
      </c>
      <c r="I36" s="129"/>
      <c r="J36" s="121">
        <f t="shared" si="1"/>
        <v>0</v>
      </c>
    </row>
    <row r="37" spans="1:10" ht="12.75">
      <c r="A37" s="118" t="s">
        <v>803</v>
      </c>
      <c r="B37" s="128"/>
      <c r="C37" s="129"/>
      <c r="D37" s="129"/>
      <c r="E37" s="121"/>
      <c r="F37" s="133"/>
      <c r="G37" s="128"/>
      <c r="H37" s="129">
        <v>120</v>
      </c>
      <c r="I37" s="129"/>
      <c r="J37" s="121">
        <f t="shared" si="1"/>
        <v>0</v>
      </c>
    </row>
    <row r="38" spans="1:10" ht="12.75">
      <c r="A38" s="118" t="s">
        <v>617</v>
      </c>
      <c r="B38" s="128"/>
      <c r="C38" s="129"/>
      <c r="D38" s="129"/>
      <c r="E38" s="121"/>
      <c r="F38" s="133"/>
      <c r="G38" s="128">
        <v>32197</v>
      </c>
      <c r="H38" s="129">
        <v>32197</v>
      </c>
      <c r="I38" s="129">
        <v>24861</v>
      </c>
      <c r="J38" s="121">
        <f>I38/H38</f>
        <v>0.772152685032767</v>
      </c>
    </row>
    <row r="39" spans="1:10" ht="15.75" customHeight="1" thickBot="1">
      <c r="A39" s="136" t="s">
        <v>618</v>
      </c>
      <c r="B39" s="137">
        <v>700</v>
      </c>
      <c r="C39" s="138">
        <v>700</v>
      </c>
      <c r="D39" s="138">
        <v>22815</v>
      </c>
      <c r="E39" s="139"/>
      <c r="F39" s="140"/>
      <c r="G39" s="137">
        <v>19291</v>
      </c>
      <c r="H39" s="138">
        <v>19926</v>
      </c>
      <c r="I39" s="138">
        <v>43194</v>
      </c>
      <c r="J39" s="141">
        <f>I39/H39</f>
        <v>2.16772056609455</v>
      </c>
    </row>
    <row r="40" spans="1:10" ht="15.75" customHeight="1">
      <c r="A40" s="142"/>
      <c r="B40" s="143"/>
      <c r="C40" s="143"/>
      <c r="D40" s="143"/>
      <c r="E40" s="330"/>
      <c r="F40" s="145"/>
      <c r="G40" s="143"/>
      <c r="H40" s="143"/>
      <c r="I40" s="143"/>
      <c r="J40" s="330"/>
    </row>
    <row r="41" spans="1:10" ht="15.75" customHeight="1">
      <c r="A41" s="142"/>
      <c r="B41" s="143"/>
      <c r="C41" s="143"/>
      <c r="D41" s="143"/>
      <c r="E41" s="330"/>
      <c r="F41" s="145"/>
      <c r="G41" s="143"/>
      <c r="H41" s="143"/>
      <c r="I41" s="143"/>
      <c r="J41" s="330"/>
    </row>
    <row r="42" spans="1:10" ht="15.75" customHeight="1" thickBot="1">
      <c r="A42" s="142"/>
      <c r="B42" s="143"/>
      <c r="C42" s="143"/>
      <c r="D42" s="144"/>
      <c r="E42" s="143"/>
      <c r="F42" s="145"/>
      <c r="G42" s="143"/>
      <c r="H42" s="143"/>
      <c r="I42" s="143"/>
      <c r="J42" s="143"/>
    </row>
    <row r="43" spans="1:10" ht="15.75">
      <c r="A43" s="97" t="s">
        <v>596</v>
      </c>
      <c r="B43" s="1052" t="s">
        <v>597</v>
      </c>
      <c r="C43" s="1053"/>
      <c r="D43" s="1053"/>
      <c r="E43" s="1054"/>
      <c r="F43" s="98"/>
      <c r="G43" s="1052" t="s">
        <v>598</v>
      </c>
      <c r="H43" s="1053"/>
      <c r="I43" s="1053"/>
      <c r="J43" s="1054"/>
    </row>
    <row r="44" spans="1:10" ht="12.75">
      <c r="A44" s="99"/>
      <c r="B44" s="100" t="s">
        <v>169</v>
      </c>
      <c r="C44" s="101" t="s">
        <v>174</v>
      </c>
      <c r="D44" s="101" t="s">
        <v>175</v>
      </c>
      <c r="E44" s="102" t="s">
        <v>175</v>
      </c>
      <c r="F44" s="146"/>
      <c r="G44" s="100" t="s">
        <v>169</v>
      </c>
      <c r="H44" s="101" t="s">
        <v>174</v>
      </c>
      <c r="I44" s="101" t="s">
        <v>175</v>
      </c>
      <c r="J44" s="102" t="s">
        <v>175</v>
      </c>
    </row>
    <row r="45" spans="1:10" ht="13.5" thickBot="1">
      <c r="A45" s="104"/>
      <c r="B45" s="1059" t="s">
        <v>178</v>
      </c>
      <c r="C45" s="1060"/>
      <c r="D45" s="1031"/>
      <c r="E45" s="109" t="s">
        <v>203</v>
      </c>
      <c r="F45" s="107"/>
      <c r="G45" s="1059" t="s">
        <v>178</v>
      </c>
      <c r="H45" s="1060"/>
      <c r="I45" s="108"/>
      <c r="J45" s="109" t="s">
        <v>203</v>
      </c>
    </row>
    <row r="46" spans="1:10" ht="12.75">
      <c r="A46" s="124" t="s">
        <v>619</v>
      </c>
      <c r="B46" s="147">
        <f>SUM(B47:B48)</f>
        <v>701259</v>
      </c>
      <c r="C46" s="1027">
        <f>SUM(C47:C48)</f>
        <v>812250</v>
      </c>
      <c r="D46" s="1030">
        <f>SUM(D47:D48)</f>
        <v>817552</v>
      </c>
      <c r="E46" s="1028">
        <f>D46/C46</f>
        <v>1.0065275469375192</v>
      </c>
      <c r="F46" s="133"/>
      <c r="G46" s="331">
        <f>SUM(G47:G48)</f>
        <v>12203</v>
      </c>
      <c r="H46" s="331">
        <f>SUM(H47:H48)</f>
        <v>16776</v>
      </c>
      <c r="I46" s="1026">
        <f>SUM(I47:I48)</f>
        <v>7182</v>
      </c>
      <c r="J46" s="152">
        <f aca="true" t="shared" si="2" ref="J46:J53">I46/H46</f>
        <v>0.4281115879828326</v>
      </c>
    </row>
    <row r="47" spans="1:10" ht="12.75" customHeight="1">
      <c r="A47" s="127" t="s">
        <v>809</v>
      </c>
      <c r="B47" s="128">
        <v>71105</v>
      </c>
      <c r="C47" s="129">
        <v>49099</v>
      </c>
      <c r="D47" s="1029">
        <v>50014</v>
      </c>
      <c r="E47" s="1028"/>
      <c r="F47" s="133"/>
      <c r="G47" s="128">
        <v>12203</v>
      </c>
      <c r="H47" s="129">
        <v>7902</v>
      </c>
      <c r="I47" s="129">
        <v>7182</v>
      </c>
      <c r="J47" s="152">
        <f t="shared" si="2"/>
        <v>0.908883826879271</v>
      </c>
    </row>
    <row r="48" spans="1:10" ht="12" customHeight="1">
      <c r="A48" s="127" t="s">
        <v>621</v>
      </c>
      <c r="B48" s="128">
        <v>630154</v>
      </c>
      <c r="C48" s="129">
        <v>763151</v>
      </c>
      <c r="D48" s="416">
        <v>767538</v>
      </c>
      <c r="E48" s="1028"/>
      <c r="F48" s="133"/>
      <c r="G48" s="128"/>
      <c r="H48" s="129">
        <v>8874</v>
      </c>
      <c r="I48" s="129"/>
      <c r="J48" s="152">
        <f t="shared" si="2"/>
        <v>0</v>
      </c>
    </row>
    <row r="49" spans="1:10" ht="13.5" customHeight="1">
      <c r="A49" s="118" t="s">
        <v>622</v>
      </c>
      <c r="B49" s="119">
        <v>386783</v>
      </c>
      <c r="C49" s="120">
        <v>433566</v>
      </c>
      <c r="D49" s="420">
        <v>407084</v>
      </c>
      <c r="E49" s="151">
        <f>D49/C49</f>
        <v>0.938920487307584</v>
      </c>
      <c r="F49" s="122"/>
      <c r="G49" s="119">
        <v>446423</v>
      </c>
      <c r="H49" s="120">
        <v>467536</v>
      </c>
      <c r="I49" s="420">
        <v>424109</v>
      </c>
      <c r="J49" s="152">
        <f t="shared" si="2"/>
        <v>0.9071151740186852</v>
      </c>
    </row>
    <row r="50" spans="1:10" ht="12.75">
      <c r="A50" s="118" t="s">
        <v>623</v>
      </c>
      <c r="B50" s="128"/>
      <c r="C50" s="129"/>
      <c r="D50" s="129"/>
      <c r="E50" s="151"/>
      <c r="F50" s="133"/>
      <c r="G50" s="119">
        <v>881501</v>
      </c>
      <c r="H50" s="120">
        <v>1075285</v>
      </c>
      <c r="I50" s="120">
        <v>960086</v>
      </c>
      <c r="J50" s="152">
        <f t="shared" si="2"/>
        <v>0.8928665423585375</v>
      </c>
    </row>
    <row r="51" spans="1:10" ht="12.75">
      <c r="A51" s="118" t="s">
        <v>624</v>
      </c>
      <c r="B51" s="119">
        <v>554</v>
      </c>
      <c r="C51" s="120">
        <v>554</v>
      </c>
      <c r="D51" s="120">
        <v>242</v>
      </c>
      <c r="E51" s="151">
        <f>D51/C51</f>
        <v>0.4368231046931408</v>
      </c>
      <c r="F51" s="133"/>
      <c r="G51" s="119">
        <v>1094</v>
      </c>
      <c r="H51" s="120">
        <v>1094</v>
      </c>
      <c r="I51" s="120">
        <v>636</v>
      </c>
      <c r="J51" s="152">
        <f t="shared" si="2"/>
        <v>0.5813528336380256</v>
      </c>
    </row>
    <row r="52" spans="1:10" ht="12.75">
      <c r="A52" s="153" t="s">
        <v>625</v>
      </c>
      <c r="B52" s="154"/>
      <c r="C52" s="155"/>
      <c r="D52" s="155"/>
      <c r="E52" s="151"/>
      <c r="F52" s="133"/>
      <c r="G52" s="154">
        <v>762</v>
      </c>
      <c r="H52" s="155">
        <v>1016</v>
      </c>
      <c r="I52" s="155">
        <v>538</v>
      </c>
      <c r="J52" s="152">
        <f t="shared" si="2"/>
        <v>0.5295275590551181</v>
      </c>
    </row>
    <row r="53" spans="1:10" ht="12.75">
      <c r="A53" s="153" t="s">
        <v>626</v>
      </c>
      <c r="B53" s="154"/>
      <c r="C53" s="155">
        <v>3205</v>
      </c>
      <c r="D53" s="155">
        <v>5679</v>
      </c>
      <c r="E53" s="151">
        <f>D53/C53</f>
        <v>1.7719188767550702</v>
      </c>
      <c r="F53" s="133"/>
      <c r="G53" s="154">
        <v>134640</v>
      </c>
      <c r="H53" s="155">
        <v>144540</v>
      </c>
      <c r="I53" s="155">
        <v>140479</v>
      </c>
      <c r="J53" s="152">
        <f t="shared" si="2"/>
        <v>0.9719039712190397</v>
      </c>
    </row>
    <row r="54" spans="1:10" ht="12.75">
      <c r="A54" s="153" t="s">
        <v>627</v>
      </c>
      <c r="B54" s="154"/>
      <c r="C54" s="155"/>
      <c r="D54" s="155"/>
      <c r="E54" s="151"/>
      <c r="F54" s="133"/>
      <c r="G54" s="154"/>
      <c r="H54" s="155"/>
      <c r="I54" s="155"/>
      <c r="J54" s="152"/>
    </row>
    <row r="55" spans="1:10" ht="12.75">
      <c r="A55" s="153" t="s">
        <v>628</v>
      </c>
      <c r="B55" s="154">
        <v>184</v>
      </c>
      <c r="C55" s="155">
        <v>90390</v>
      </c>
      <c r="D55" s="155">
        <v>72791</v>
      </c>
      <c r="E55" s="151">
        <f>D55/C55</f>
        <v>0.8052992587675628</v>
      </c>
      <c r="F55" s="133"/>
      <c r="G55" s="154">
        <v>43227</v>
      </c>
      <c r="H55" s="155">
        <v>43499</v>
      </c>
      <c r="I55" s="155">
        <v>11312</v>
      </c>
      <c r="J55" s="152">
        <f>I55/H55</f>
        <v>0.2600519552173613</v>
      </c>
    </row>
    <row r="56" spans="1:10" ht="12.75">
      <c r="A56" s="153" t="s">
        <v>629</v>
      </c>
      <c r="B56" s="154">
        <v>210892</v>
      </c>
      <c r="C56" s="155">
        <v>167499</v>
      </c>
      <c r="D56" s="156">
        <v>154964</v>
      </c>
      <c r="E56" s="151">
        <f>D56/C56</f>
        <v>0.92516373232079</v>
      </c>
      <c r="F56" s="133"/>
      <c r="G56" s="154"/>
      <c r="H56" s="155"/>
      <c r="I56" s="155"/>
      <c r="J56" s="152"/>
    </row>
    <row r="57" spans="1:10" ht="12.75">
      <c r="A57" s="153" t="s">
        <v>983</v>
      </c>
      <c r="B57" s="154"/>
      <c r="C57" s="155"/>
      <c r="D57" s="155">
        <v>134</v>
      </c>
      <c r="E57" s="151"/>
      <c r="F57" s="133"/>
      <c r="G57" s="154"/>
      <c r="H57" s="155"/>
      <c r="I57" s="156"/>
      <c r="J57" s="152"/>
    </row>
    <row r="58" spans="1:10" ht="12.75">
      <c r="A58" s="153" t="s">
        <v>630</v>
      </c>
      <c r="B58" s="154"/>
      <c r="C58" s="155"/>
      <c r="D58" s="155">
        <v>13</v>
      </c>
      <c r="E58" s="151"/>
      <c r="F58" s="133"/>
      <c r="G58" s="154"/>
      <c r="H58" s="155"/>
      <c r="I58" s="155"/>
      <c r="J58" s="152"/>
    </row>
    <row r="59" spans="1:10" ht="12.75">
      <c r="A59" s="153" t="s">
        <v>631</v>
      </c>
      <c r="B59" s="154"/>
      <c r="C59" s="155"/>
      <c r="D59" s="155">
        <v>48</v>
      </c>
      <c r="E59" s="151"/>
      <c r="F59" s="133"/>
      <c r="G59" s="154"/>
      <c r="H59" s="155"/>
      <c r="I59" s="155">
        <v>40</v>
      </c>
      <c r="J59" s="152"/>
    </row>
    <row r="60" spans="1:10" ht="12.75">
      <c r="A60" s="153" t="s">
        <v>632</v>
      </c>
      <c r="B60" s="154"/>
      <c r="C60" s="155"/>
      <c r="D60" s="155"/>
      <c r="E60" s="151"/>
      <c r="F60" s="133"/>
      <c r="G60" s="154"/>
      <c r="H60" s="155"/>
      <c r="I60" s="155"/>
      <c r="J60" s="152"/>
    </row>
    <row r="61" spans="1:10" ht="12.75">
      <c r="A61" s="153" t="s">
        <v>633</v>
      </c>
      <c r="B61" s="154"/>
      <c r="C61" s="155"/>
      <c r="D61" s="155"/>
      <c r="E61" s="151"/>
      <c r="F61" s="133"/>
      <c r="G61" s="154"/>
      <c r="H61" s="155"/>
      <c r="I61" s="155"/>
      <c r="J61" s="152"/>
    </row>
    <row r="62" spans="1:10" ht="12.75">
      <c r="A62" s="153" t="s">
        <v>634</v>
      </c>
      <c r="B62" s="154"/>
      <c r="C62" s="155"/>
      <c r="D62" s="155"/>
      <c r="E62" s="151"/>
      <c r="F62" s="133"/>
      <c r="G62" s="154">
        <v>4500</v>
      </c>
      <c r="H62" s="155">
        <v>4500</v>
      </c>
      <c r="I62" s="155">
        <v>4534</v>
      </c>
      <c r="J62" s="152">
        <f>I62/H62</f>
        <v>1.0075555555555555</v>
      </c>
    </row>
    <row r="63" spans="1:10" ht="12.75">
      <c r="A63" s="153" t="s">
        <v>635</v>
      </c>
      <c r="B63" s="154"/>
      <c r="C63" s="155"/>
      <c r="D63" s="155"/>
      <c r="E63" s="151"/>
      <c r="F63" s="133"/>
      <c r="G63" s="154"/>
      <c r="H63" s="155"/>
      <c r="I63" s="155">
        <v>22399</v>
      </c>
      <c r="J63" s="152"/>
    </row>
    <row r="64" spans="1:10" ht="12.75">
      <c r="A64" s="153" t="s">
        <v>636</v>
      </c>
      <c r="B64" s="154"/>
      <c r="C64" s="155"/>
      <c r="D64" s="155"/>
      <c r="E64" s="151"/>
      <c r="F64" s="133"/>
      <c r="G64" s="154"/>
      <c r="H64" s="155"/>
      <c r="I64" s="155"/>
      <c r="J64" s="152"/>
    </row>
    <row r="65" spans="1:10" ht="12.75">
      <c r="A65" s="153" t="s">
        <v>637</v>
      </c>
      <c r="B65" s="154"/>
      <c r="C65" s="155"/>
      <c r="D65" s="155"/>
      <c r="E65" s="151"/>
      <c r="F65" s="133"/>
      <c r="G65" s="154">
        <v>2000</v>
      </c>
      <c r="H65" s="155">
        <v>2000</v>
      </c>
      <c r="I65" s="155">
        <v>1261</v>
      </c>
      <c r="J65" s="152">
        <f>I65/H65</f>
        <v>0.6305</v>
      </c>
    </row>
    <row r="66" spans="1:10" ht="12.75">
      <c r="A66" s="153" t="s">
        <v>638</v>
      </c>
      <c r="B66" s="154"/>
      <c r="C66" s="155"/>
      <c r="D66" s="155"/>
      <c r="E66" s="151"/>
      <c r="F66" s="133"/>
      <c r="G66" s="154">
        <v>1200</v>
      </c>
      <c r="H66" s="155">
        <v>1200</v>
      </c>
      <c r="I66" s="155">
        <v>766</v>
      </c>
      <c r="J66" s="152">
        <f>I66/H66</f>
        <v>0.6383333333333333</v>
      </c>
    </row>
    <row r="67" spans="1:10" ht="12.75">
      <c r="A67" s="153" t="s">
        <v>639</v>
      </c>
      <c r="B67" s="154"/>
      <c r="C67" s="155"/>
      <c r="D67" s="155">
        <v>2219</v>
      </c>
      <c r="E67" s="151"/>
      <c r="F67" s="133"/>
      <c r="G67" s="154"/>
      <c r="H67" s="155"/>
      <c r="I67" s="155">
        <v>47</v>
      </c>
      <c r="J67" s="152"/>
    </row>
    <row r="68" spans="1:10" ht="12.75">
      <c r="A68" s="153" t="s">
        <v>640</v>
      </c>
      <c r="B68" s="154"/>
      <c r="C68" s="155"/>
      <c r="D68" s="155">
        <v>5</v>
      </c>
      <c r="E68" s="151"/>
      <c r="F68" s="133"/>
      <c r="G68" s="154"/>
      <c r="H68" s="155"/>
      <c r="I68" s="155"/>
      <c r="J68" s="152"/>
    </row>
    <row r="69" spans="1:10" ht="12.75">
      <c r="A69" s="153" t="s">
        <v>641</v>
      </c>
      <c r="B69" s="154">
        <v>1500</v>
      </c>
      <c r="C69" s="155">
        <v>1500</v>
      </c>
      <c r="D69" s="155">
        <v>310</v>
      </c>
      <c r="E69" s="151">
        <f>D69/C69</f>
        <v>0.20666666666666667</v>
      </c>
      <c r="F69" s="133"/>
      <c r="G69" s="154">
        <v>2000</v>
      </c>
      <c r="H69" s="155">
        <v>2000</v>
      </c>
      <c r="I69" s="155">
        <v>950</v>
      </c>
      <c r="J69" s="152">
        <f>I69/H69</f>
        <v>0.475</v>
      </c>
    </row>
    <row r="70" spans="1:10" ht="12.75">
      <c r="A70" s="153" t="s">
        <v>643</v>
      </c>
      <c r="B70" s="154"/>
      <c r="C70" s="155"/>
      <c r="D70" s="155">
        <v>260</v>
      </c>
      <c r="E70" s="151"/>
      <c r="F70" s="133"/>
      <c r="G70" s="154">
        <v>4500</v>
      </c>
      <c r="H70" s="155">
        <v>5550</v>
      </c>
      <c r="I70" s="155">
        <v>5550</v>
      </c>
      <c r="J70" s="152">
        <f>I70/H70</f>
        <v>1</v>
      </c>
    </row>
    <row r="71" spans="1:10" ht="12.75">
      <c r="A71" s="157" t="s">
        <v>125</v>
      </c>
      <c r="B71" s="154">
        <v>248457</v>
      </c>
      <c r="C71" s="155">
        <v>248457</v>
      </c>
      <c r="D71" s="155">
        <v>203699</v>
      </c>
      <c r="E71" s="151">
        <f>D71/C71</f>
        <v>0.8198561521712007</v>
      </c>
      <c r="F71" s="133"/>
      <c r="G71" s="154">
        <v>249417</v>
      </c>
      <c r="H71" s="155">
        <v>251827</v>
      </c>
      <c r="I71" s="155">
        <v>182827</v>
      </c>
      <c r="J71" s="152">
        <f>I71/H71</f>
        <v>0.7260023746460864</v>
      </c>
    </row>
    <row r="72" spans="1:10" ht="12.75">
      <c r="A72" s="158" t="s">
        <v>928</v>
      </c>
      <c r="B72" s="154">
        <v>36000</v>
      </c>
      <c r="C72" s="155">
        <v>25200</v>
      </c>
      <c r="D72" s="155">
        <v>28294</v>
      </c>
      <c r="E72" s="151">
        <f>D72/C72</f>
        <v>1.1227777777777779</v>
      </c>
      <c r="F72" s="133"/>
      <c r="G72" s="154"/>
      <c r="H72" s="155"/>
      <c r="I72" s="155">
        <v>1358</v>
      </c>
      <c r="J72" s="152"/>
    </row>
    <row r="73" spans="1:10" ht="12.75">
      <c r="A73" s="153" t="s">
        <v>644</v>
      </c>
      <c r="B73" s="154"/>
      <c r="C73" s="155"/>
      <c r="D73" s="155"/>
      <c r="E73" s="151"/>
      <c r="F73" s="133"/>
      <c r="G73" s="154">
        <v>6300</v>
      </c>
      <c r="H73" s="155">
        <v>6300</v>
      </c>
      <c r="I73" s="155">
        <v>6300</v>
      </c>
      <c r="J73" s="152">
        <f>I73/H73</f>
        <v>1</v>
      </c>
    </row>
    <row r="74" spans="1:10" ht="12.75">
      <c r="A74" s="153" t="s">
        <v>645</v>
      </c>
      <c r="B74" s="154"/>
      <c r="C74" s="155"/>
      <c r="D74" s="155"/>
      <c r="E74" s="151"/>
      <c r="F74" s="133"/>
      <c r="G74" s="154"/>
      <c r="H74" s="155"/>
      <c r="I74" s="155"/>
      <c r="J74" s="152"/>
    </row>
    <row r="75" spans="1:10" ht="12.75">
      <c r="A75" s="153" t="s">
        <v>798</v>
      </c>
      <c r="B75" s="154"/>
      <c r="C75" s="155"/>
      <c r="D75" s="155"/>
      <c r="E75" s="151"/>
      <c r="F75" s="133"/>
      <c r="G75" s="154"/>
      <c r="H75" s="155"/>
      <c r="I75" s="155">
        <v>44</v>
      </c>
      <c r="J75" s="152"/>
    </row>
    <row r="76" spans="1:10" ht="13.5" thickBot="1">
      <c r="A76" s="153" t="s">
        <v>801</v>
      </c>
      <c r="B76" s="154"/>
      <c r="C76" s="155">
        <v>12863</v>
      </c>
      <c r="D76" s="155"/>
      <c r="E76" s="159"/>
      <c r="F76" s="133"/>
      <c r="G76" s="154"/>
      <c r="H76" s="155">
        <v>5351</v>
      </c>
      <c r="I76" s="155">
        <v>6570</v>
      </c>
      <c r="J76" s="152">
        <f>I76/H76</f>
        <v>1.2278078863763782</v>
      </c>
    </row>
    <row r="77" spans="1:10" ht="12.75">
      <c r="A77" s="161" t="s">
        <v>177</v>
      </c>
      <c r="B77" s="162">
        <f>B12+B13+B14+B15+B16+B17+B18+B19+B20+B21+B22+B23+B24+B25+B26+B27+B31+B32+B36+B38+B39+B46+B49+B50+B51+B52+B53+B54+B55+B56+B57+B58+B59+B60+B61+B62+B63+B64+B65+B66+B67+B68+B69+B70+B71+B72+B73+B74+B75+B76</f>
        <v>2205568</v>
      </c>
      <c r="C77" s="162">
        <f>C12+C13+C14+C15+C16+C17+C18+C19+C20+C21+C22+C23+C24+C25+C26+C27+C31+C32+C36+C38+C39+C46+C49+C50+C51+C52+C53+C54+C55+C56+C57+C58+C59+C60+C61+C62+C63+C64+C65+C66+C67+C68+C69+C70+C71+C72+C73+C74+C75+C76</f>
        <v>2431023</v>
      </c>
      <c r="D77" s="162">
        <f>D12+D13+D14+D15+D16+D17+D18+D19+D20+D21+D22+D23+D24+D25+D26+D27+D32+D36+D38+D39+D46+D49+D50+D51+D52+D53+D54+D55+D56+D57+D58+D59+D60+D61+D62+D63+D64+D65+D66+D67+D68+D69+D70+D71+D72+D73+D74+D75+D76</f>
        <v>2249776</v>
      </c>
      <c r="E77" s="150">
        <f>D77/C77</f>
        <v>0.9254441442964546</v>
      </c>
      <c r="F77" s="163">
        <f>SUM(F12:F15,F16:F27,F36:F46,F49:F56,F57:F76)</f>
        <v>0</v>
      </c>
      <c r="G77" s="164">
        <f>G12+G13+G14+G15+G16+G17+G18+G19+G20+G21+G22+G23+G24+G25+G26+G27+G31+G32+G36+G38+G39+G46+G49+G50+G51+G52+G53+G54+G55+G56+G57+G58+G59+G60+G61+G62+G63+G64+G65+G66+G67+G68+G69+G70+G71+G72+G73+G74+G75+G76</f>
        <v>2205568</v>
      </c>
      <c r="H77" s="164">
        <f>H12+H13+H14+H15+H16+H17+H18+H19+H20+H21+H22+H23+H24+H25+H26+H27+H31+H32+H38+H39+H46+H49+H50+H51+H52+H53+H54+H55+H56+H57+H58+H59+H60+H61+H62+H63+H64+H65+H66+H67+H68+H69+H70+H71+H72+H73+H74+H75+H76+H37</f>
        <v>2431023</v>
      </c>
      <c r="I77" s="164">
        <f>I12+I13+I14+I15+I16+I17+I18+I19+I20+I21+I22+I23+I24+I25+I26+I27+I31+I32+I36+I38+I39+I46+I49+I50+I51+I52+I53+I54+I55+I56+I57+I58+I59+I60+I61+I62+I63+I64+I65+I66+I67+I68+I69+I70+I71+I72+I73+I74+I75+I76</f>
        <v>2028782</v>
      </c>
      <c r="J77" s="150">
        <f>I77/H77</f>
        <v>0.8345383815784548</v>
      </c>
    </row>
    <row r="78" spans="1:10" ht="12.75">
      <c r="A78" s="165" t="s">
        <v>204</v>
      </c>
      <c r="B78" s="166"/>
      <c r="C78" s="120"/>
      <c r="D78" s="120"/>
      <c r="E78" s="152"/>
      <c r="F78" s="167"/>
      <c r="G78" s="125">
        <v>881501</v>
      </c>
      <c r="H78" s="126">
        <v>1075285</v>
      </c>
      <c r="I78" s="424">
        <v>960086</v>
      </c>
      <c r="J78" s="152">
        <f>I78/H78</f>
        <v>0.8928665423585375</v>
      </c>
    </row>
    <row r="79" spans="1:10" ht="13.5" thickBot="1">
      <c r="A79" s="168" t="s">
        <v>205</v>
      </c>
      <c r="B79" s="169">
        <f>B77-B78</f>
        <v>2205568</v>
      </c>
      <c r="C79" s="170">
        <f>C77-C78</f>
        <v>2431023</v>
      </c>
      <c r="D79" s="170">
        <f>D77-D78</f>
        <v>2249776</v>
      </c>
      <c r="E79" s="171">
        <f>D79/C79</f>
        <v>0.9254441442964546</v>
      </c>
      <c r="F79" s="169">
        <f>F77-F78</f>
        <v>0</v>
      </c>
      <c r="G79" s="172">
        <f>G77-G78</f>
        <v>1324067</v>
      </c>
      <c r="H79" s="170">
        <f>H77-H78</f>
        <v>1355738</v>
      </c>
      <c r="I79" s="170">
        <f>I77-I78</f>
        <v>1068696</v>
      </c>
      <c r="J79" s="171">
        <f>I79/H79</f>
        <v>0.788276200858868</v>
      </c>
    </row>
    <row r="80" spans="1:10" ht="12.75">
      <c r="A80" s="173"/>
      <c r="B80" s="174"/>
      <c r="C80" s="174"/>
      <c r="D80" s="174"/>
      <c r="E80" s="174"/>
      <c r="F80" s="145"/>
      <c r="G80" s="174"/>
      <c r="H80" s="174"/>
      <c r="I80" s="143"/>
      <c r="J80" s="174"/>
    </row>
    <row r="81" spans="1:10" ht="12.75">
      <c r="A81" s="173"/>
      <c r="B81" s="174"/>
      <c r="C81" s="174"/>
      <c r="D81" s="174"/>
      <c r="E81" s="174"/>
      <c r="F81" s="145"/>
      <c r="G81" s="174"/>
      <c r="H81" s="174"/>
      <c r="I81" s="143"/>
      <c r="J81" s="174"/>
    </row>
    <row r="82" spans="1:10" ht="12.75">
      <c r="A82" s="173"/>
      <c r="B82" s="174"/>
      <c r="C82" s="174"/>
      <c r="D82" s="174"/>
      <c r="E82" s="174"/>
      <c r="F82" s="145"/>
      <c r="G82" s="174"/>
      <c r="H82" s="174"/>
      <c r="I82" s="143"/>
      <c r="J82" s="174"/>
    </row>
    <row r="83" spans="1:10" ht="12.75">
      <c r="A83" s="173"/>
      <c r="B83" s="174"/>
      <c r="C83" s="174"/>
      <c r="D83" s="174"/>
      <c r="E83" s="174"/>
      <c r="F83" s="145"/>
      <c r="G83" s="174"/>
      <c r="H83" s="174"/>
      <c r="I83" s="143"/>
      <c r="J83" s="174"/>
    </row>
    <row r="84" spans="1:10" ht="12.75">
      <c r="A84" s="173"/>
      <c r="B84" s="174"/>
      <c r="C84" s="174"/>
      <c r="D84" s="174"/>
      <c r="E84" s="174"/>
      <c r="F84" s="145"/>
      <c r="G84" s="174"/>
      <c r="H84" s="174"/>
      <c r="I84" s="143"/>
      <c r="J84" s="174"/>
    </row>
    <row r="85" spans="1:10" ht="12.75">
      <c r="A85" s="173"/>
      <c r="B85" s="174"/>
      <c r="C85" s="174"/>
      <c r="D85" s="174"/>
      <c r="E85" s="174"/>
      <c r="F85" s="145"/>
      <c r="G85" s="174"/>
      <c r="H85" s="174"/>
      <c r="I85" s="143"/>
      <c r="J85" s="174"/>
    </row>
    <row r="86" spans="1:10" ht="12.75">
      <c r="A86" s="173"/>
      <c r="B86" s="174"/>
      <c r="C86" s="174"/>
      <c r="D86" s="174"/>
      <c r="E86" s="174"/>
      <c r="F86" s="145"/>
      <c r="G86" s="174"/>
      <c r="H86" s="174"/>
      <c r="I86" s="143"/>
      <c r="J86" s="174"/>
    </row>
  </sheetData>
  <sheetProtection/>
  <mergeCells count="10">
    <mergeCell ref="G1:J1"/>
    <mergeCell ref="B45:C45"/>
    <mergeCell ref="G45:H45"/>
    <mergeCell ref="B43:E43"/>
    <mergeCell ref="G43:J43"/>
    <mergeCell ref="B11:C11"/>
    <mergeCell ref="G11:H11"/>
    <mergeCell ref="H2:J2"/>
    <mergeCell ref="B9:E9"/>
    <mergeCell ref="G9:J9"/>
  </mergeCells>
  <printOptions horizontalCentered="1"/>
  <pageMargins left="0.55" right="0.62" top="0.39" bottom="0.41" header="0.11811023622047245" footer="0.11811023622047245"/>
  <pageSetup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Munka23"/>
  <dimension ref="A1:GH89"/>
  <sheetViews>
    <sheetView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G1" sqref="G1:K1"/>
    </sheetView>
  </sheetViews>
  <sheetFormatPr defaultColWidth="9.140625" defaultRowHeight="12.75"/>
  <cols>
    <col min="1" max="1" width="36.28125" style="0" customWidth="1"/>
    <col min="2" max="2" width="12.140625" style="8" customWidth="1"/>
    <col min="3" max="3" width="12.8515625" style="8" customWidth="1"/>
    <col min="4" max="4" width="13.00390625" style="8" customWidth="1"/>
    <col min="5" max="5" width="11.140625" style="8" customWidth="1"/>
    <col min="6" max="6" width="0.9921875" style="93" customWidth="1"/>
    <col min="7" max="7" width="11.8515625" style="0" customWidth="1"/>
    <col min="8" max="9" width="12.140625" style="0" customWidth="1"/>
    <col min="10" max="10" width="12.00390625" style="0" customWidth="1"/>
  </cols>
  <sheetData>
    <row r="1" spans="7:11" ht="12.75">
      <c r="G1" s="1058" t="s">
        <v>1</v>
      </c>
      <c r="H1" s="1058"/>
      <c r="I1" s="1058"/>
      <c r="J1" s="1058"/>
      <c r="K1" s="1058"/>
    </row>
    <row r="2" spans="1:10" ht="12.75">
      <c r="A2" s="1"/>
      <c r="G2" s="1"/>
      <c r="H2" s="1055"/>
      <c r="I2" s="1055"/>
      <c r="J2" s="1055"/>
    </row>
    <row r="3" spans="1:10" ht="12.75">
      <c r="A3" s="1"/>
      <c r="G3" s="1"/>
      <c r="H3" s="92"/>
      <c r="I3" s="92"/>
      <c r="J3" s="92"/>
    </row>
    <row r="4" spans="1:10" ht="19.5">
      <c r="A4" s="179" t="s">
        <v>936</v>
      </c>
      <c r="B4" s="94"/>
      <c r="C4" s="94"/>
      <c r="D4" s="94"/>
      <c r="E4" s="94"/>
      <c r="F4" s="95"/>
      <c r="G4" s="2"/>
      <c r="H4" s="2"/>
      <c r="I4" s="2"/>
      <c r="J4" s="2"/>
    </row>
    <row r="5" spans="1:10" ht="14.25" customHeight="1" thickBot="1">
      <c r="A5" s="96"/>
      <c r="B5" s="94"/>
      <c r="C5" s="94"/>
      <c r="D5" s="94"/>
      <c r="E5" s="94"/>
      <c r="F5" s="95"/>
      <c r="G5" s="2"/>
      <c r="H5" s="2"/>
      <c r="I5" s="2"/>
      <c r="J5" s="2"/>
    </row>
    <row r="6" spans="1:10" ht="15.75">
      <c r="A6" s="97" t="s">
        <v>596</v>
      </c>
      <c r="B6" s="1052" t="s">
        <v>597</v>
      </c>
      <c r="C6" s="1053"/>
      <c r="D6" s="1053"/>
      <c r="E6" s="1054"/>
      <c r="F6" s="98"/>
      <c r="G6" s="1052" t="s">
        <v>598</v>
      </c>
      <c r="H6" s="1053"/>
      <c r="I6" s="1053"/>
      <c r="J6" s="1054"/>
    </row>
    <row r="7" spans="1:10" ht="12.75">
      <c r="A7" s="99"/>
      <c r="B7" s="100" t="s">
        <v>169</v>
      </c>
      <c r="C7" s="101" t="s">
        <v>174</v>
      </c>
      <c r="D7" s="101" t="s">
        <v>175</v>
      </c>
      <c r="E7" s="102" t="s">
        <v>175</v>
      </c>
      <c r="F7" s="103"/>
      <c r="G7" s="100" t="s">
        <v>169</v>
      </c>
      <c r="H7" s="101" t="s">
        <v>174</v>
      </c>
      <c r="I7" s="101" t="s">
        <v>175</v>
      </c>
      <c r="J7" s="102" t="s">
        <v>175</v>
      </c>
    </row>
    <row r="8" spans="1:10" ht="13.5" thickBot="1">
      <c r="A8" s="104"/>
      <c r="B8" s="1059" t="s">
        <v>178</v>
      </c>
      <c r="C8" s="1060"/>
      <c r="D8" s="105"/>
      <c r="E8" s="106" t="s">
        <v>203</v>
      </c>
      <c r="F8" s="107"/>
      <c r="G8" s="1059" t="s">
        <v>178</v>
      </c>
      <c r="H8" s="1060"/>
      <c r="I8" s="108"/>
      <c r="J8" s="109" t="s">
        <v>203</v>
      </c>
    </row>
    <row r="9" spans="1:190" ht="12.75">
      <c r="A9" s="110" t="s">
        <v>599</v>
      </c>
      <c r="B9" s="111"/>
      <c r="C9" s="112"/>
      <c r="D9" s="113"/>
      <c r="E9" s="114"/>
      <c r="F9" s="115"/>
      <c r="G9" s="116"/>
      <c r="H9" s="113"/>
      <c r="I9" s="117"/>
      <c r="J9" s="114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</row>
    <row r="10" spans="1:10" ht="12.75">
      <c r="A10" s="118" t="s">
        <v>600</v>
      </c>
      <c r="B10" s="119"/>
      <c r="C10" s="120"/>
      <c r="D10" s="120"/>
      <c r="E10" s="121"/>
      <c r="F10" s="122"/>
      <c r="G10" s="119"/>
      <c r="H10" s="120"/>
      <c r="I10" s="120"/>
      <c r="J10" s="121"/>
    </row>
    <row r="11" spans="1:10" ht="12.75">
      <c r="A11" s="123" t="s">
        <v>601</v>
      </c>
      <c r="B11" s="119"/>
      <c r="C11" s="120"/>
      <c r="D11" s="120"/>
      <c r="E11" s="121"/>
      <c r="F11" s="122"/>
      <c r="G11" s="119"/>
      <c r="H11" s="120"/>
      <c r="I11" s="120"/>
      <c r="J11" s="121"/>
    </row>
    <row r="12" spans="1:10" ht="12.75">
      <c r="A12" s="124" t="s">
        <v>602</v>
      </c>
      <c r="B12" s="125">
        <f>SUM(B13:B16)</f>
        <v>0</v>
      </c>
      <c r="C12" s="125">
        <f>SUM(C13:C16)</f>
        <v>0</v>
      </c>
      <c r="D12" s="125">
        <f>SUM(D13:D16)</f>
        <v>0</v>
      </c>
      <c r="E12" s="121"/>
      <c r="F12" s="122"/>
      <c r="G12" s="125">
        <f>SUM(G13:G16)</f>
        <v>0</v>
      </c>
      <c r="H12" s="125">
        <f>SUM(H13:H16)</f>
        <v>0</v>
      </c>
      <c r="I12" s="125">
        <f>SUM(I13:I16)</f>
        <v>0</v>
      </c>
      <c r="J12" s="121"/>
    </row>
    <row r="13" spans="1:10" ht="12.75">
      <c r="A13" s="127" t="s">
        <v>116</v>
      </c>
      <c r="B13" s="134"/>
      <c r="C13" s="129"/>
      <c r="D13" s="131"/>
      <c r="E13" s="121"/>
      <c r="F13" s="122"/>
      <c r="G13" s="128"/>
      <c r="H13" s="129"/>
      <c r="I13" s="129"/>
      <c r="J13" s="121"/>
    </row>
    <row r="14" spans="1:10" ht="12.75">
      <c r="A14" s="127" t="s">
        <v>117</v>
      </c>
      <c r="B14" s="134"/>
      <c r="C14" s="129"/>
      <c r="D14" s="129"/>
      <c r="E14" s="121"/>
      <c r="F14" s="122"/>
      <c r="G14" s="128"/>
      <c r="H14" s="129"/>
      <c r="I14" s="129"/>
      <c r="J14" s="121"/>
    </row>
    <row r="15" spans="1:10" ht="12.75">
      <c r="A15" s="127"/>
      <c r="B15" s="134"/>
      <c r="C15" s="129"/>
      <c r="D15" s="129"/>
      <c r="E15" s="121"/>
      <c r="F15" s="122"/>
      <c r="G15" s="128"/>
      <c r="H15" s="129"/>
      <c r="I15" s="129"/>
      <c r="J15" s="121"/>
    </row>
    <row r="16" spans="1:10" ht="12.75">
      <c r="A16" s="127"/>
      <c r="B16" s="134"/>
      <c r="C16" s="129"/>
      <c r="D16" s="129"/>
      <c r="E16" s="121"/>
      <c r="F16" s="122"/>
      <c r="G16" s="128"/>
      <c r="H16" s="129"/>
      <c r="I16" s="129"/>
      <c r="J16" s="121"/>
    </row>
    <row r="17" spans="1:10" ht="12.75">
      <c r="A17" s="118" t="s">
        <v>118</v>
      </c>
      <c r="B17" s="119"/>
      <c r="C17" s="120"/>
      <c r="D17" s="120"/>
      <c r="E17" s="121"/>
      <c r="F17" s="122"/>
      <c r="G17" s="119"/>
      <c r="H17" s="120"/>
      <c r="I17" s="120"/>
      <c r="J17" s="121"/>
    </row>
    <row r="18" spans="1:10" ht="12.75">
      <c r="A18" s="118" t="s">
        <v>603</v>
      </c>
      <c r="B18" s="132"/>
      <c r="C18" s="120"/>
      <c r="D18" s="120"/>
      <c r="E18" s="121"/>
      <c r="F18" s="122"/>
      <c r="G18" s="119"/>
      <c r="H18" s="120"/>
      <c r="I18" s="120"/>
      <c r="J18" s="121"/>
    </row>
    <row r="19" spans="1:10" ht="12.75">
      <c r="A19" s="118" t="s">
        <v>604</v>
      </c>
      <c r="B19" s="119"/>
      <c r="C19" s="120"/>
      <c r="D19" s="120"/>
      <c r="E19" s="121"/>
      <c r="F19" s="122"/>
      <c r="G19" s="119"/>
      <c r="H19" s="120"/>
      <c r="I19" s="120"/>
      <c r="J19" s="121"/>
    </row>
    <row r="20" spans="1:10" ht="12.75">
      <c r="A20" s="118" t="s">
        <v>605</v>
      </c>
      <c r="B20" s="119">
        <v>600</v>
      </c>
      <c r="C20" s="120">
        <v>600</v>
      </c>
      <c r="D20" s="120">
        <v>887</v>
      </c>
      <c r="E20" s="121">
        <f>D20/C20</f>
        <v>1.4783333333333333</v>
      </c>
      <c r="F20" s="122"/>
      <c r="G20" s="119">
        <v>2461</v>
      </c>
      <c r="H20" s="120">
        <v>2461</v>
      </c>
      <c r="I20" s="120">
        <v>2504</v>
      </c>
      <c r="J20" s="121">
        <f>I20/H20</f>
        <v>1.0174725721251523</v>
      </c>
    </row>
    <row r="21" spans="1:10" ht="12.75">
      <c r="A21" s="118" t="s">
        <v>606</v>
      </c>
      <c r="B21" s="119"/>
      <c r="C21" s="120"/>
      <c r="D21" s="120"/>
      <c r="E21" s="121"/>
      <c r="F21" s="122"/>
      <c r="G21" s="119"/>
      <c r="H21" s="120"/>
      <c r="I21" s="120"/>
      <c r="J21" s="121"/>
    </row>
    <row r="22" spans="1:10" ht="12.75">
      <c r="A22" s="118" t="s">
        <v>984</v>
      </c>
      <c r="B22" s="119"/>
      <c r="C22" s="120"/>
      <c r="D22" s="120"/>
      <c r="E22" s="121"/>
      <c r="F22" s="122"/>
      <c r="G22" s="119"/>
      <c r="H22" s="120"/>
      <c r="I22" s="120">
        <v>592</v>
      </c>
      <c r="J22" s="121"/>
    </row>
    <row r="23" spans="1:10" ht="12.75">
      <c r="A23" s="118" t="s">
        <v>608</v>
      </c>
      <c r="B23" s="128"/>
      <c r="C23" s="129"/>
      <c r="D23" s="129"/>
      <c r="E23" s="121"/>
      <c r="F23" s="133"/>
      <c r="G23" s="134"/>
      <c r="H23" s="131"/>
      <c r="I23" s="131"/>
      <c r="J23" s="121"/>
    </row>
    <row r="24" spans="1:10" ht="12.75">
      <c r="A24" s="135" t="s">
        <v>797</v>
      </c>
      <c r="B24" s="128">
        <v>354</v>
      </c>
      <c r="C24" s="129">
        <v>354</v>
      </c>
      <c r="D24" s="129">
        <v>241</v>
      </c>
      <c r="E24" s="121">
        <f>D24/C24</f>
        <v>0.6807909604519774</v>
      </c>
      <c r="F24" s="133"/>
      <c r="G24" s="134">
        <v>318</v>
      </c>
      <c r="H24" s="131">
        <v>318</v>
      </c>
      <c r="I24" s="131">
        <v>261</v>
      </c>
      <c r="J24" s="121">
        <f>I24/H24</f>
        <v>0.8207547169811321</v>
      </c>
    </row>
    <row r="25" spans="1:10" ht="12.75">
      <c r="A25" s="135" t="s">
        <v>127</v>
      </c>
      <c r="B25" s="128">
        <v>441375</v>
      </c>
      <c r="C25" s="129">
        <v>444407</v>
      </c>
      <c r="D25" s="131">
        <v>353693</v>
      </c>
      <c r="E25" s="121">
        <f>D25/C25</f>
        <v>0.7958763025784923</v>
      </c>
      <c r="F25" s="133"/>
      <c r="G25" s="134">
        <v>184900</v>
      </c>
      <c r="H25" s="131">
        <v>187705</v>
      </c>
      <c r="I25" s="131">
        <v>173317</v>
      </c>
      <c r="J25" s="121">
        <f>I25/H25</f>
        <v>0.9233478063983378</v>
      </c>
    </row>
    <row r="26" spans="1:10" ht="12.75">
      <c r="A26" s="135" t="s">
        <v>798</v>
      </c>
      <c r="B26" s="128"/>
      <c r="C26" s="129"/>
      <c r="D26" s="129"/>
      <c r="E26" s="121"/>
      <c r="F26" s="133"/>
      <c r="G26" s="134">
        <v>1413</v>
      </c>
      <c r="H26" s="129">
        <v>1413</v>
      </c>
      <c r="I26" s="416">
        <v>669</v>
      </c>
      <c r="J26" s="121">
        <f>I26/H26</f>
        <v>0.4734607218683652</v>
      </c>
    </row>
    <row r="27" spans="1:10" ht="12.75">
      <c r="A27" s="135" t="s">
        <v>128</v>
      </c>
      <c r="B27" s="134"/>
      <c r="C27" s="129"/>
      <c r="D27" s="131"/>
      <c r="E27" s="121"/>
      <c r="F27" s="133"/>
      <c r="G27" s="128"/>
      <c r="H27" s="131"/>
      <c r="I27" s="131"/>
      <c r="J27" s="121"/>
    </row>
    <row r="28" spans="1:10" ht="12.75">
      <c r="A28" s="118" t="s">
        <v>129</v>
      </c>
      <c r="B28" s="128"/>
      <c r="C28" s="129"/>
      <c r="D28" s="416"/>
      <c r="E28" s="121"/>
      <c r="F28" s="133"/>
      <c r="G28" s="128"/>
      <c r="H28" s="129"/>
      <c r="I28" s="129"/>
      <c r="J28" s="121"/>
    </row>
    <row r="29" spans="1:10" ht="12.75">
      <c r="A29" s="135" t="s">
        <v>127</v>
      </c>
      <c r="B29" s="128"/>
      <c r="C29" s="423"/>
      <c r="D29" s="425"/>
      <c r="E29" s="121"/>
      <c r="F29" s="133"/>
      <c r="G29" s="128"/>
      <c r="H29" s="423"/>
      <c r="I29" s="423"/>
      <c r="J29" s="121"/>
    </row>
    <row r="30" spans="1:10" ht="12.75">
      <c r="A30" s="124" t="s">
        <v>611</v>
      </c>
      <c r="B30" s="125">
        <f>SUM(B31:B33)</f>
        <v>0</v>
      </c>
      <c r="C30" s="125">
        <f>SUM(C31:C33)</f>
        <v>0</v>
      </c>
      <c r="D30" s="125">
        <f>SUM(D31:D33)</f>
        <v>0</v>
      </c>
      <c r="E30" s="121"/>
      <c r="F30" s="133"/>
      <c r="G30" s="128">
        <f>SUM(G31:G33)</f>
        <v>0</v>
      </c>
      <c r="H30" s="128">
        <f>SUM(H31:H33)</f>
        <v>0</v>
      </c>
      <c r="I30" s="128">
        <f>SUM(I31:I33)</f>
        <v>0</v>
      </c>
      <c r="J30" s="121"/>
    </row>
    <row r="31" spans="1:10" ht="12.75">
      <c r="A31" s="127" t="s">
        <v>612</v>
      </c>
      <c r="B31" s="128"/>
      <c r="C31" s="129"/>
      <c r="D31" s="129"/>
      <c r="E31" s="121"/>
      <c r="F31" s="133"/>
      <c r="G31" s="128"/>
      <c r="H31" s="129"/>
      <c r="I31" s="129"/>
      <c r="J31" s="121"/>
    </row>
    <row r="32" spans="1:10" ht="12.75">
      <c r="A32" s="127" t="s">
        <v>613</v>
      </c>
      <c r="B32" s="128"/>
      <c r="C32" s="129"/>
      <c r="D32" s="129"/>
      <c r="E32" s="121"/>
      <c r="F32" s="133"/>
      <c r="G32" s="128"/>
      <c r="H32" s="129"/>
      <c r="I32" s="129"/>
      <c r="J32" s="121"/>
    </row>
    <row r="33" spans="1:10" ht="12.75">
      <c r="A33" s="127" t="s">
        <v>120</v>
      </c>
      <c r="B33" s="128"/>
      <c r="C33" s="129"/>
      <c r="D33" s="129"/>
      <c r="E33" s="121"/>
      <c r="F33" s="133"/>
      <c r="G33" s="128"/>
      <c r="H33" s="129"/>
      <c r="I33" s="129"/>
      <c r="J33" s="121"/>
    </row>
    <row r="34" spans="1:10" ht="12.75">
      <c r="A34" s="130" t="s">
        <v>774</v>
      </c>
      <c r="B34" s="128"/>
      <c r="C34" s="129"/>
      <c r="D34" s="129"/>
      <c r="E34" s="121"/>
      <c r="F34" s="133"/>
      <c r="G34" s="128"/>
      <c r="H34" s="423"/>
      <c r="I34" s="423"/>
      <c r="J34" s="121"/>
    </row>
    <row r="35" spans="1:10" ht="12.75">
      <c r="A35" s="124" t="s">
        <v>122</v>
      </c>
      <c r="B35" s="128">
        <f>SUM(B36:B38)</f>
        <v>0</v>
      </c>
      <c r="C35" s="128">
        <f>SUM(C36:C38)</f>
        <v>0</v>
      </c>
      <c r="D35" s="128">
        <f>SUM(D36:D38)</f>
        <v>0</v>
      </c>
      <c r="E35" s="121"/>
      <c r="F35" s="133"/>
      <c r="G35" s="125">
        <f>SUM(G36:G38)</f>
        <v>0</v>
      </c>
      <c r="H35" s="125">
        <f>SUM(H36:H38)</f>
        <v>0</v>
      </c>
      <c r="I35" s="125">
        <f>SUM(I36:I38)</f>
        <v>0</v>
      </c>
      <c r="J35" s="121"/>
    </row>
    <row r="36" spans="1:10" ht="12.75">
      <c r="A36" s="127" t="s">
        <v>614</v>
      </c>
      <c r="B36" s="128"/>
      <c r="C36" s="129"/>
      <c r="D36" s="129"/>
      <c r="E36" s="121"/>
      <c r="F36" s="133"/>
      <c r="G36" s="128"/>
      <c r="H36" s="129"/>
      <c r="I36" s="129"/>
      <c r="J36" s="121"/>
    </row>
    <row r="37" spans="1:10" ht="12.75">
      <c r="A37" s="127" t="s">
        <v>615</v>
      </c>
      <c r="B37" s="128"/>
      <c r="C37" s="129"/>
      <c r="D37" s="129"/>
      <c r="E37" s="121"/>
      <c r="F37" s="133"/>
      <c r="G37" s="128"/>
      <c r="H37" s="129"/>
      <c r="I37" s="129"/>
      <c r="J37" s="121"/>
    </row>
    <row r="38" spans="1:10" ht="12.75">
      <c r="A38" s="127" t="s">
        <v>123</v>
      </c>
      <c r="B38" s="128"/>
      <c r="C38" s="129"/>
      <c r="D38" s="416"/>
      <c r="E38" s="121"/>
      <c r="F38" s="133"/>
      <c r="G38" s="128"/>
      <c r="H38" s="129"/>
      <c r="I38" s="129"/>
      <c r="J38" s="121"/>
    </row>
    <row r="39" spans="1:10" ht="12.75">
      <c r="A39" s="118" t="s">
        <v>616</v>
      </c>
      <c r="B39" s="128"/>
      <c r="C39" s="129"/>
      <c r="D39" s="129"/>
      <c r="E39" s="121"/>
      <c r="F39" s="133"/>
      <c r="G39" s="128"/>
      <c r="H39" s="129"/>
      <c r="I39" s="129"/>
      <c r="J39" s="121"/>
    </row>
    <row r="40" spans="1:10" ht="12.75">
      <c r="A40" s="118" t="s">
        <v>617</v>
      </c>
      <c r="B40" s="128"/>
      <c r="C40" s="129"/>
      <c r="D40" s="129"/>
      <c r="E40" s="121"/>
      <c r="F40" s="133"/>
      <c r="G40" s="128"/>
      <c r="H40" s="129"/>
      <c r="I40" s="129"/>
      <c r="J40" s="121"/>
    </row>
    <row r="41" spans="1:10" ht="15.75" customHeight="1" thickBot="1">
      <c r="A41" s="136" t="s">
        <v>618</v>
      </c>
      <c r="B41" s="137"/>
      <c r="C41" s="138"/>
      <c r="D41" s="138"/>
      <c r="E41" s="139"/>
      <c r="F41" s="140"/>
      <c r="G41" s="137"/>
      <c r="H41" s="138"/>
      <c r="I41" s="138"/>
      <c r="J41" s="141"/>
    </row>
    <row r="42" spans="1:10" ht="15.75" customHeight="1">
      <c r="A42" s="142"/>
      <c r="B42" s="143"/>
      <c r="C42" s="143"/>
      <c r="D42" s="143"/>
      <c r="E42" s="330"/>
      <c r="F42" s="145"/>
      <c r="G42" s="143"/>
      <c r="H42" s="143"/>
      <c r="I42" s="143"/>
      <c r="J42" s="330"/>
    </row>
    <row r="43" spans="1:10" ht="15.75" customHeight="1" thickBot="1">
      <c r="A43" s="142"/>
      <c r="B43" s="143"/>
      <c r="C43" s="143"/>
      <c r="D43" s="144"/>
      <c r="E43" s="143"/>
      <c r="F43" s="145"/>
      <c r="G43" s="143"/>
      <c r="H43" s="143"/>
      <c r="I43" s="143"/>
      <c r="J43" s="143"/>
    </row>
    <row r="44" spans="1:10" ht="15.75">
      <c r="A44" s="97" t="s">
        <v>596</v>
      </c>
      <c r="B44" s="1052" t="s">
        <v>597</v>
      </c>
      <c r="C44" s="1053"/>
      <c r="D44" s="1053"/>
      <c r="E44" s="1054"/>
      <c r="F44" s="98"/>
      <c r="G44" s="1052" t="s">
        <v>598</v>
      </c>
      <c r="H44" s="1053"/>
      <c r="I44" s="1053"/>
      <c r="J44" s="1054"/>
    </row>
    <row r="45" spans="1:10" ht="12.75">
      <c r="A45" s="99"/>
      <c r="B45" s="100" t="s">
        <v>169</v>
      </c>
      <c r="C45" s="101" t="s">
        <v>174</v>
      </c>
      <c r="D45" s="101" t="s">
        <v>175</v>
      </c>
      <c r="E45" s="102" t="s">
        <v>175</v>
      </c>
      <c r="F45" s="146"/>
      <c r="G45" s="100" t="s">
        <v>169</v>
      </c>
      <c r="H45" s="101" t="s">
        <v>174</v>
      </c>
      <c r="I45" s="101" t="s">
        <v>175</v>
      </c>
      <c r="J45" s="102" t="s">
        <v>175</v>
      </c>
    </row>
    <row r="46" spans="1:10" ht="13.5" thickBot="1">
      <c r="A46" s="104"/>
      <c r="B46" s="1059" t="s">
        <v>178</v>
      </c>
      <c r="C46" s="1060"/>
      <c r="D46" s="108"/>
      <c r="E46" s="109" t="s">
        <v>203</v>
      </c>
      <c r="F46" s="107"/>
      <c r="G46" s="1059" t="s">
        <v>178</v>
      </c>
      <c r="H46" s="1060"/>
      <c r="I46" s="108"/>
      <c r="J46" s="109" t="s">
        <v>203</v>
      </c>
    </row>
    <row r="47" spans="1:10" ht="12.75">
      <c r="A47" s="124" t="s">
        <v>619</v>
      </c>
      <c r="B47" s="147">
        <f>SUM(B48:B50)</f>
        <v>0</v>
      </c>
      <c r="C47" s="147">
        <f>SUM(C48:C50)</f>
        <v>0</v>
      </c>
      <c r="D47" s="147">
        <f>SUM(D48:D51)</f>
        <v>0</v>
      </c>
      <c r="E47" s="148"/>
      <c r="F47" s="133"/>
      <c r="G47" s="149">
        <f>SUM(G48:G50)</f>
        <v>0</v>
      </c>
      <c r="H47" s="149">
        <f>SUM(H48:H50)</f>
        <v>0</v>
      </c>
      <c r="I47" s="331">
        <f>SUM(I48:I51)</f>
        <v>0</v>
      </c>
      <c r="J47" s="150"/>
    </row>
    <row r="48" spans="1:10" ht="12.75">
      <c r="A48" s="127" t="s">
        <v>809</v>
      </c>
      <c r="B48" s="128"/>
      <c r="C48" s="129"/>
      <c r="D48" s="129"/>
      <c r="E48" s="151"/>
      <c r="F48" s="133"/>
      <c r="G48" s="128"/>
      <c r="H48" s="129"/>
      <c r="I48" s="129"/>
      <c r="J48" s="152"/>
    </row>
    <row r="49" spans="1:10" ht="12.75">
      <c r="A49" s="127" t="s">
        <v>620</v>
      </c>
      <c r="B49" s="128"/>
      <c r="C49" s="129"/>
      <c r="D49" s="129"/>
      <c r="E49" s="151"/>
      <c r="F49" s="133"/>
      <c r="G49" s="128"/>
      <c r="H49" s="129"/>
      <c r="I49" s="129"/>
      <c r="J49" s="152"/>
    </row>
    <row r="50" spans="1:10" ht="12.75">
      <c r="A50" s="127" t="s">
        <v>621</v>
      </c>
      <c r="B50" s="128"/>
      <c r="C50" s="129"/>
      <c r="D50" s="129"/>
      <c r="E50" s="151"/>
      <c r="F50" s="133"/>
      <c r="G50" s="128"/>
      <c r="H50" s="129"/>
      <c r="I50" s="129"/>
      <c r="J50" s="152"/>
    </row>
    <row r="51" spans="1:10" ht="12.75">
      <c r="A51" s="127"/>
      <c r="B51" s="128"/>
      <c r="C51" s="129"/>
      <c r="D51" s="129"/>
      <c r="E51" s="151"/>
      <c r="F51" s="133"/>
      <c r="G51" s="128"/>
      <c r="H51" s="129"/>
      <c r="I51" s="129"/>
      <c r="J51" s="152"/>
    </row>
    <row r="52" spans="1:10" ht="12.75">
      <c r="A52" s="118" t="s">
        <v>622</v>
      </c>
      <c r="B52" s="119"/>
      <c r="C52" s="120"/>
      <c r="D52" s="120"/>
      <c r="E52" s="151"/>
      <c r="F52" s="122"/>
      <c r="G52" s="119"/>
      <c r="H52" s="120"/>
      <c r="I52" s="120"/>
      <c r="J52" s="152"/>
    </row>
    <row r="53" spans="1:10" ht="12.75">
      <c r="A53" s="118" t="s">
        <v>623</v>
      </c>
      <c r="B53" s="128"/>
      <c r="C53" s="416"/>
      <c r="D53" s="416"/>
      <c r="E53" s="151"/>
      <c r="F53" s="133"/>
      <c r="G53" s="119"/>
      <c r="H53" s="120"/>
      <c r="I53" s="120"/>
      <c r="J53" s="152"/>
    </row>
    <row r="54" spans="1:10" ht="12.75">
      <c r="A54" s="118" t="s">
        <v>130</v>
      </c>
      <c r="B54" s="119"/>
      <c r="C54" s="420"/>
      <c r="D54" s="420"/>
      <c r="E54" s="151"/>
      <c r="F54" s="133"/>
      <c r="G54" s="119"/>
      <c r="H54" s="120"/>
      <c r="I54" s="120"/>
      <c r="J54" s="152"/>
    </row>
    <row r="55" spans="1:10" ht="12.75">
      <c r="A55" s="153" t="s">
        <v>625</v>
      </c>
      <c r="B55" s="154"/>
      <c r="C55" s="156"/>
      <c r="D55" s="156"/>
      <c r="E55" s="151"/>
      <c r="F55" s="133"/>
      <c r="G55" s="154"/>
      <c r="H55" s="155"/>
      <c r="I55" s="156"/>
      <c r="J55" s="152"/>
    </row>
    <row r="56" spans="1:10" ht="12.75">
      <c r="A56" s="153" t="s">
        <v>626</v>
      </c>
      <c r="B56" s="154"/>
      <c r="C56" s="156"/>
      <c r="D56" s="156"/>
      <c r="E56" s="151"/>
      <c r="F56" s="133"/>
      <c r="G56" s="154"/>
      <c r="H56" s="155"/>
      <c r="I56" s="156"/>
      <c r="J56" s="152"/>
    </row>
    <row r="57" spans="1:10" ht="12.75">
      <c r="A57" s="153" t="s">
        <v>131</v>
      </c>
      <c r="B57" s="154"/>
      <c r="C57" s="156"/>
      <c r="D57" s="156"/>
      <c r="E57" s="151"/>
      <c r="F57" s="133"/>
      <c r="G57" s="154"/>
      <c r="H57" s="155"/>
      <c r="I57" s="156"/>
      <c r="J57" s="152"/>
    </row>
    <row r="58" spans="1:10" ht="12.75">
      <c r="A58" s="153" t="s">
        <v>628</v>
      </c>
      <c r="B58" s="154"/>
      <c r="C58" s="155"/>
      <c r="D58" s="155"/>
      <c r="E58" s="151"/>
      <c r="F58" s="133"/>
      <c r="G58" s="154"/>
      <c r="H58" s="155"/>
      <c r="I58" s="155"/>
      <c r="J58" s="152"/>
    </row>
    <row r="59" spans="1:10" ht="12.75">
      <c r="A59" s="153" t="s">
        <v>629</v>
      </c>
      <c r="B59" s="154"/>
      <c r="C59" s="155"/>
      <c r="D59" s="155"/>
      <c r="E59" s="151"/>
      <c r="F59" s="133"/>
      <c r="G59" s="154"/>
      <c r="H59" s="155"/>
      <c r="I59" s="155"/>
      <c r="J59" s="152"/>
    </row>
    <row r="60" spans="1:10" ht="12.75">
      <c r="A60" s="153" t="s">
        <v>799</v>
      </c>
      <c r="B60" s="154"/>
      <c r="C60" s="155"/>
      <c r="D60" s="155"/>
      <c r="E60" s="151"/>
      <c r="F60" s="133"/>
      <c r="G60" s="154">
        <v>188000</v>
      </c>
      <c r="H60" s="155">
        <v>188000</v>
      </c>
      <c r="I60" s="155">
        <v>149827</v>
      </c>
      <c r="J60" s="152">
        <f>I60/H60</f>
        <v>0.7969521276595745</v>
      </c>
    </row>
    <row r="61" spans="1:10" ht="12.75">
      <c r="A61" s="153" t="s">
        <v>630</v>
      </c>
      <c r="B61" s="154"/>
      <c r="C61" s="155"/>
      <c r="D61" s="155"/>
      <c r="E61" s="151"/>
      <c r="F61" s="133"/>
      <c r="G61" s="154">
        <v>384</v>
      </c>
      <c r="H61" s="155">
        <v>384</v>
      </c>
      <c r="I61" s="155">
        <v>378</v>
      </c>
      <c r="J61" s="152">
        <f>I61/H61</f>
        <v>0.984375</v>
      </c>
    </row>
    <row r="62" spans="1:10" ht="12.75">
      <c r="A62" s="153" t="s">
        <v>631</v>
      </c>
      <c r="B62" s="154"/>
      <c r="C62" s="155"/>
      <c r="D62" s="155"/>
      <c r="E62" s="151"/>
      <c r="F62" s="133"/>
      <c r="G62" s="154">
        <v>35000</v>
      </c>
      <c r="H62" s="155">
        <v>35000</v>
      </c>
      <c r="I62" s="155">
        <v>31035</v>
      </c>
      <c r="J62" s="152">
        <f>I62/H62</f>
        <v>0.8867142857142857</v>
      </c>
    </row>
    <row r="63" spans="1:10" ht="12.75">
      <c r="A63" s="153" t="s">
        <v>632</v>
      </c>
      <c r="B63" s="154"/>
      <c r="C63" s="155"/>
      <c r="D63" s="155"/>
      <c r="E63" s="151"/>
      <c r="F63" s="133"/>
      <c r="G63" s="154"/>
      <c r="H63" s="155"/>
      <c r="I63" s="155"/>
      <c r="J63" s="152"/>
    </row>
    <row r="64" spans="1:10" ht="12.75">
      <c r="A64" s="153" t="s">
        <v>633</v>
      </c>
      <c r="B64" s="154"/>
      <c r="C64" s="155"/>
      <c r="D64" s="155"/>
      <c r="E64" s="151"/>
      <c r="F64" s="133"/>
      <c r="G64" s="154">
        <v>1128</v>
      </c>
      <c r="H64" s="155">
        <v>1128</v>
      </c>
      <c r="I64" s="155">
        <v>2255</v>
      </c>
      <c r="J64" s="152">
        <f aca="true" t="shared" si="0" ref="J64:J71">I64/H64</f>
        <v>1.999113475177305</v>
      </c>
    </row>
    <row r="65" spans="1:10" ht="12.75">
      <c r="A65" s="153" t="s">
        <v>634</v>
      </c>
      <c r="B65" s="154"/>
      <c r="C65" s="155"/>
      <c r="D65" s="155"/>
      <c r="E65" s="151"/>
      <c r="F65" s="133"/>
      <c r="G65" s="154"/>
      <c r="H65" s="155"/>
      <c r="I65" s="155">
        <v>993</v>
      </c>
      <c r="J65" s="152"/>
    </row>
    <row r="66" spans="1:10" ht="12.75">
      <c r="A66" s="153" t="s">
        <v>635</v>
      </c>
      <c r="B66" s="154"/>
      <c r="C66" s="155"/>
      <c r="D66" s="155"/>
      <c r="E66" s="151"/>
      <c r="F66" s="133"/>
      <c r="G66" s="154">
        <v>23500</v>
      </c>
      <c r="H66" s="155">
        <v>23500</v>
      </c>
      <c r="I66" s="155"/>
      <c r="J66" s="152">
        <f t="shared" si="0"/>
        <v>0</v>
      </c>
    </row>
    <row r="67" spans="1:10" ht="12.75">
      <c r="A67" s="153" t="s">
        <v>636</v>
      </c>
      <c r="B67" s="154"/>
      <c r="C67" s="155"/>
      <c r="D67" s="155"/>
      <c r="E67" s="151"/>
      <c r="F67" s="133"/>
      <c r="G67" s="154">
        <v>2000</v>
      </c>
      <c r="H67" s="155">
        <v>2000</v>
      </c>
      <c r="I67" s="155">
        <v>2200</v>
      </c>
      <c r="J67" s="152">
        <f t="shared" si="0"/>
        <v>1.1</v>
      </c>
    </row>
    <row r="68" spans="1:10" ht="12.75">
      <c r="A68" s="153" t="s">
        <v>637</v>
      </c>
      <c r="B68" s="154"/>
      <c r="C68" s="155"/>
      <c r="D68" s="155"/>
      <c r="E68" s="151"/>
      <c r="F68" s="133"/>
      <c r="G68" s="154"/>
      <c r="H68" s="155"/>
      <c r="I68" s="155">
        <v>177</v>
      </c>
      <c r="J68" s="152"/>
    </row>
    <row r="69" spans="1:10" ht="12.75">
      <c r="A69" s="153" t="s">
        <v>638</v>
      </c>
      <c r="B69" s="154"/>
      <c r="C69" s="155"/>
      <c r="D69" s="155"/>
      <c r="E69" s="151"/>
      <c r="F69" s="133"/>
      <c r="G69" s="154"/>
      <c r="H69" s="155"/>
      <c r="I69" s="155">
        <v>26</v>
      </c>
      <c r="J69" s="152"/>
    </row>
    <row r="70" spans="1:10" ht="12.75">
      <c r="A70" s="153" t="s">
        <v>639</v>
      </c>
      <c r="B70" s="154"/>
      <c r="C70" s="155"/>
      <c r="D70" s="155"/>
      <c r="E70" s="151"/>
      <c r="F70" s="133"/>
      <c r="G70" s="154"/>
      <c r="H70" s="155"/>
      <c r="I70" s="155"/>
      <c r="J70" s="152"/>
    </row>
    <row r="71" spans="1:10" ht="12.75">
      <c r="A71" s="153" t="s">
        <v>640</v>
      </c>
      <c r="B71" s="154"/>
      <c r="C71" s="155"/>
      <c r="D71" s="155"/>
      <c r="E71" s="151"/>
      <c r="F71" s="133"/>
      <c r="G71" s="154">
        <v>3000</v>
      </c>
      <c r="H71" s="155">
        <v>3000</v>
      </c>
      <c r="I71" s="155">
        <v>3019</v>
      </c>
      <c r="J71" s="152">
        <f t="shared" si="0"/>
        <v>1.0063333333333333</v>
      </c>
    </row>
    <row r="72" spans="1:10" ht="12.75">
      <c r="A72" s="153" t="s">
        <v>641</v>
      </c>
      <c r="B72" s="154"/>
      <c r="C72" s="155"/>
      <c r="D72" s="155">
        <v>136</v>
      </c>
      <c r="E72" s="151"/>
      <c r="F72" s="133"/>
      <c r="G72" s="154"/>
      <c r="H72" s="155"/>
      <c r="I72" s="155"/>
      <c r="J72" s="152"/>
    </row>
    <row r="73" spans="1:10" ht="12.75">
      <c r="A73" s="153" t="s">
        <v>643</v>
      </c>
      <c r="B73" s="154"/>
      <c r="C73" s="155"/>
      <c r="D73" s="155"/>
      <c r="E73" s="151"/>
      <c r="F73" s="133"/>
      <c r="G73" s="154"/>
      <c r="H73" s="155"/>
      <c r="I73" s="155"/>
      <c r="J73" s="152"/>
    </row>
    <row r="74" spans="1:10" ht="12.75">
      <c r="A74" s="153" t="s">
        <v>642</v>
      </c>
      <c r="B74" s="154"/>
      <c r="C74" s="155"/>
      <c r="D74" s="155"/>
      <c r="E74" s="151"/>
      <c r="F74" s="133"/>
      <c r="G74" s="154"/>
      <c r="H74" s="155"/>
      <c r="I74" s="155"/>
      <c r="J74" s="152"/>
    </row>
    <row r="75" spans="1:10" ht="12.75">
      <c r="A75" s="157" t="s">
        <v>125</v>
      </c>
      <c r="B75" s="154"/>
      <c r="C75" s="155"/>
      <c r="D75" s="155"/>
      <c r="E75" s="151"/>
      <c r="F75" s="133"/>
      <c r="G75" s="154"/>
      <c r="H75" s="155"/>
      <c r="I75" s="155"/>
      <c r="J75" s="152"/>
    </row>
    <row r="76" spans="1:10" ht="12.75">
      <c r="A76" s="158" t="s">
        <v>126</v>
      </c>
      <c r="B76" s="154"/>
      <c r="C76" s="155"/>
      <c r="D76" s="155"/>
      <c r="E76" s="151"/>
      <c r="F76" s="133"/>
      <c r="G76" s="154"/>
      <c r="H76" s="155"/>
      <c r="I76" s="155"/>
      <c r="J76" s="152"/>
    </row>
    <row r="77" spans="1:10" ht="12.75">
      <c r="A77" s="153" t="s">
        <v>644</v>
      </c>
      <c r="B77" s="154"/>
      <c r="C77" s="155"/>
      <c r="D77" s="155"/>
      <c r="E77" s="151"/>
      <c r="F77" s="133"/>
      <c r="G77" s="154"/>
      <c r="H77" s="155"/>
      <c r="I77" s="155"/>
      <c r="J77" s="152"/>
    </row>
    <row r="78" spans="1:10" ht="12.75">
      <c r="A78" s="153" t="s">
        <v>645</v>
      </c>
      <c r="B78" s="154"/>
      <c r="C78" s="155"/>
      <c r="D78" s="155"/>
      <c r="E78" s="151"/>
      <c r="F78" s="133"/>
      <c r="G78" s="154"/>
      <c r="H78" s="155"/>
      <c r="I78" s="155"/>
      <c r="J78" s="152"/>
    </row>
    <row r="79" spans="1:10" ht="13.5" thickBot="1">
      <c r="A79" s="153" t="s">
        <v>130</v>
      </c>
      <c r="B79" s="154">
        <v>75</v>
      </c>
      <c r="C79" s="155">
        <v>75</v>
      </c>
      <c r="D79" s="155"/>
      <c r="E79" s="159"/>
      <c r="F79" s="133"/>
      <c r="G79" s="154">
        <v>300</v>
      </c>
      <c r="H79" s="155">
        <v>527</v>
      </c>
      <c r="I79" s="155">
        <v>527</v>
      </c>
      <c r="J79" s="160">
        <f>I79/H79</f>
        <v>1</v>
      </c>
    </row>
    <row r="80" spans="1:10" ht="12.75">
      <c r="A80" s="161" t="s">
        <v>177</v>
      </c>
      <c r="B80" s="162">
        <f>B9+B10+B11+B12+B17+B18+B19+B20+B21+B22+B23+B24+B25+B26+B27+B28+B30+B34+B35+B39+B40+B41+B47+B52+B53+B54+B55+B56+B57+B58+B59+B60+B61+B62+B63+B64+B65+B66+B67+B68+B69+B70+B71+B72+B73+B74+B75+B76+B77+B78+B79</f>
        <v>442404</v>
      </c>
      <c r="C80" s="162">
        <f>C9+C10+C11+C12+C17+C18+C19+C20+C21+C22+C23+C24+C25+C26+C27+C28+C30+C34+C35+C39+C40+C41+C47+C52+C53+C54+C55+C56+C57+C58+C59+C60+C61+C62+C63+C64+C65+C66+C67+C68+C69+C70+C71+C72+C73+C74+C75+C76+C77+C78+C79</f>
        <v>445436</v>
      </c>
      <c r="D80" s="162">
        <f>D9+D10+D11+D12+D17+D18+D19+D20+D21+D22+D23+D24+D25+D26+D27+D28+D30+D34+D35+D39+D40+D41+D47+D52+D53+D54+D55+D56+D57+D58+D59+D60+D61+D62+D63+D64+D65+D66+D67+D68+D69+D70+D71+D72+D73+D74+D75+D76+D77+D78+D79</f>
        <v>354957</v>
      </c>
      <c r="E80" s="150">
        <f>D80/C80</f>
        <v>0.796875420935892</v>
      </c>
      <c r="F80" s="163">
        <f>SUM(F9:F12,F17:F30,F39:F47,F52:F59,F60:F79)</f>
        <v>0</v>
      </c>
      <c r="G80" s="164">
        <f>G9+G10+G11+G12+G17+G18+G19+G20+G21+G22+G23+G24+G25+G26+G27+G28+G30+G34+G35+G39+G40+G41+G47+G52+G53+G54+G55+G56+G57+G58+G59+G60+G61+G62+G63+G64+G65+G66+G67+G68+G69+G70+G71+G72+G73+G74+G75+G76+G77+G78+G79</f>
        <v>442404</v>
      </c>
      <c r="H80" s="164">
        <f>H9+H10+H11+H12+H17+H18+H19+H20+H21+H22+H23+H24+H25+H26+H27+H28+H30+H34+H35+H39+H40+H41+H47+H52+H53+H54+H55+H56+H57+H58+H59+H60+H61+H62+H63+H64+H65+H66+H67+H68+H69+H70+H71+H72+H73+H74+H75+H76+H77+H78+H79</f>
        <v>445436</v>
      </c>
      <c r="I80" s="164">
        <f>I9+I10+I11+I12+I17+I18+I19+I20+I21+I22+I23+I24+I25+I26+I27+I28+I30+I34+I35+I39+I40+I41+I47+I52+I53+I54+I55+I56+I57+I58+I59+I60+I61+I62+I63+I64+I65+I66+I67+I68+I69+I70+I71+I72+I73+I74+I75+I76+I77+I78+I79</f>
        <v>367780</v>
      </c>
      <c r="J80" s="150">
        <f>I80/H80</f>
        <v>0.8256629459675464</v>
      </c>
    </row>
    <row r="81" spans="1:10" ht="12.75">
      <c r="A81" s="165" t="s">
        <v>204</v>
      </c>
      <c r="B81" s="166">
        <v>431049</v>
      </c>
      <c r="C81" s="120">
        <v>433135</v>
      </c>
      <c r="D81" s="120">
        <v>336105</v>
      </c>
      <c r="E81" s="152"/>
      <c r="F81" s="167"/>
      <c r="G81" s="125"/>
      <c r="H81" s="126"/>
      <c r="I81" s="120"/>
      <c r="J81" s="152"/>
    </row>
    <row r="82" spans="1:10" ht="13.5" thickBot="1">
      <c r="A82" s="168" t="s">
        <v>205</v>
      </c>
      <c r="B82" s="169">
        <f>B80-B81</f>
        <v>11355</v>
      </c>
      <c r="C82" s="170">
        <f>C80-C81</f>
        <v>12301</v>
      </c>
      <c r="D82" s="170">
        <f>D80-D81</f>
        <v>18852</v>
      </c>
      <c r="E82" s="171">
        <f>D82/C82</f>
        <v>1.5325583285911715</v>
      </c>
      <c r="F82" s="169">
        <f>F80-F81</f>
        <v>0</v>
      </c>
      <c r="G82" s="172">
        <f>G80-G81</f>
        <v>442404</v>
      </c>
      <c r="H82" s="170">
        <f>H80-H81</f>
        <v>445436</v>
      </c>
      <c r="I82" s="170">
        <f>I80-I81</f>
        <v>367780</v>
      </c>
      <c r="J82" s="171">
        <f>I82/H82</f>
        <v>0.8256629459675464</v>
      </c>
    </row>
    <row r="83" spans="1:10" ht="12.75">
      <c r="A83" s="173"/>
      <c r="B83" s="174"/>
      <c r="C83" s="174"/>
      <c r="D83" s="174"/>
      <c r="E83" s="174"/>
      <c r="F83" s="145"/>
      <c r="G83" s="174"/>
      <c r="H83" s="174"/>
      <c r="I83" s="143"/>
      <c r="J83" s="174"/>
    </row>
    <row r="84" spans="1:10" ht="12.75">
      <c r="A84" s="173"/>
      <c r="B84" s="174"/>
      <c r="C84" s="174"/>
      <c r="D84" s="174"/>
      <c r="E84" s="174"/>
      <c r="F84" s="145"/>
      <c r="G84" s="174"/>
      <c r="H84" s="174"/>
      <c r="I84" s="143"/>
      <c r="J84" s="174"/>
    </row>
    <row r="85" spans="1:10" ht="12.75">
      <c r="A85" s="173"/>
      <c r="B85" s="174"/>
      <c r="C85" s="174"/>
      <c r="D85" s="174"/>
      <c r="E85" s="174"/>
      <c r="F85" s="145"/>
      <c r="G85" s="174"/>
      <c r="H85" s="174"/>
      <c r="I85" s="143"/>
      <c r="J85" s="174"/>
    </row>
    <row r="86" spans="1:10" ht="12.75">
      <c r="A86" s="173"/>
      <c r="B86" s="174"/>
      <c r="C86" s="174"/>
      <c r="D86" s="174"/>
      <c r="E86" s="174"/>
      <c r="F86" s="145"/>
      <c r="G86" s="174"/>
      <c r="H86" s="174"/>
      <c r="I86" s="143"/>
      <c r="J86" s="174"/>
    </row>
    <row r="87" spans="1:10" ht="12.75">
      <c r="A87" s="173"/>
      <c r="B87" s="174"/>
      <c r="C87" s="174"/>
      <c r="D87" s="174"/>
      <c r="E87" s="174"/>
      <c r="F87" s="145"/>
      <c r="G87" s="174"/>
      <c r="H87" s="174"/>
      <c r="I87" s="143"/>
      <c r="J87" s="174"/>
    </row>
    <row r="88" spans="1:10" ht="12.75">
      <c r="A88" s="173"/>
      <c r="B88" s="174"/>
      <c r="C88" s="174"/>
      <c r="D88" s="174"/>
      <c r="E88" s="174"/>
      <c r="F88" s="145"/>
      <c r="G88" s="174"/>
      <c r="H88" s="174"/>
      <c r="I88" s="143"/>
      <c r="J88" s="174"/>
    </row>
    <row r="89" spans="1:10" ht="12.75">
      <c r="A89" s="173"/>
      <c r="B89" s="174"/>
      <c r="C89" s="174"/>
      <c r="D89" s="174"/>
      <c r="E89" s="174"/>
      <c r="F89" s="145"/>
      <c r="G89" s="174"/>
      <c r="H89" s="174"/>
      <c r="I89" s="143"/>
      <c r="J89" s="174"/>
    </row>
  </sheetData>
  <sheetProtection/>
  <mergeCells count="10">
    <mergeCell ref="B46:C46"/>
    <mergeCell ref="G46:H46"/>
    <mergeCell ref="B44:E44"/>
    <mergeCell ref="G44:J44"/>
    <mergeCell ref="G1:K1"/>
    <mergeCell ref="B8:C8"/>
    <mergeCell ref="G8:H8"/>
    <mergeCell ref="H2:J2"/>
    <mergeCell ref="B6:E6"/>
    <mergeCell ref="G6:J6"/>
  </mergeCells>
  <printOptions horizontalCentered="1"/>
  <pageMargins left="0.55" right="0.62" top="0.39" bottom="0.41" header="0.11811023622047245" footer="0.11811023622047245"/>
  <pageSetup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Munka2">
    <pageSetUpPr fitToPage="1"/>
  </sheetPr>
  <dimension ref="A1:J22"/>
  <sheetViews>
    <sheetView workbookViewId="0" topLeftCell="B1">
      <selection activeCell="E2" sqref="E2:J2"/>
    </sheetView>
  </sheetViews>
  <sheetFormatPr defaultColWidth="9.140625" defaultRowHeight="12.75"/>
  <cols>
    <col min="1" max="1" width="42.421875" style="18" customWidth="1"/>
    <col min="2" max="7" width="12.7109375" style="18" customWidth="1"/>
    <col min="8" max="8" width="9.140625" style="20" customWidth="1"/>
    <col min="9" max="9" width="11.421875" style="20" bestFit="1" customWidth="1"/>
    <col min="10" max="10" width="10.28125" style="20" bestFit="1" customWidth="1"/>
    <col min="11" max="16384" width="9.140625" style="20" customWidth="1"/>
  </cols>
  <sheetData>
    <row r="1" spans="3:10" ht="12.75">
      <c r="C1" s="25"/>
      <c r="D1" s="26"/>
      <c r="G1" s="1048" t="s">
        <v>132</v>
      </c>
      <c r="H1" s="1048"/>
      <c r="I1" s="1048"/>
      <c r="J1" s="1048"/>
    </row>
    <row r="2" spans="3:10" ht="12.75">
      <c r="C2" s="21"/>
      <c r="D2" s="26"/>
      <c r="E2" s="1056" t="s">
        <v>2</v>
      </c>
      <c r="F2" s="1056"/>
      <c r="G2" s="1056"/>
      <c r="H2" s="1056"/>
      <c r="I2" s="1056"/>
      <c r="J2" s="1056"/>
    </row>
    <row r="3" spans="1:7" ht="19.5">
      <c r="A3" s="1051" t="s">
        <v>937</v>
      </c>
      <c r="B3" s="1051"/>
      <c r="C3" s="1051"/>
      <c r="D3" s="1051"/>
      <c r="E3" s="1051"/>
      <c r="F3" s="1051"/>
      <c r="G3" s="1051"/>
    </row>
    <row r="4" spans="1:7" ht="19.5">
      <c r="A4" s="1051" t="s">
        <v>298</v>
      </c>
      <c r="B4" s="1051"/>
      <c r="C4" s="1051"/>
      <c r="D4" s="1051"/>
      <c r="E4" s="1051"/>
      <c r="F4" s="1051"/>
      <c r="G4" s="1051"/>
    </row>
    <row r="6" spans="1:7" ht="15.75" thickBot="1">
      <c r="A6" s="28"/>
      <c r="B6" s="28"/>
      <c r="C6" s="28"/>
      <c r="D6" s="925"/>
      <c r="G6" s="29" t="s">
        <v>166</v>
      </c>
    </row>
    <row r="7" spans="1:10" ht="15.75" thickBot="1">
      <c r="A7" s="30"/>
      <c r="B7" s="1045" t="s">
        <v>212</v>
      </c>
      <c r="C7" s="1045"/>
      <c r="D7" s="1045"/>
      <c r="E7" s="1049" t="s">
        <v>572</v>
      </c>
      <c r="F7" s="1049"/>
      <c r="G7" s="1049"/>
      <c r="H7" s="1049" t="s">
        <v>973</v>
      </c>
      <c r="I7" s="1049"/>
      <c r="J7" s="1049"/>
    </row>
    <row r="8" spans="1:10" ht="15.75" customHeight="1">
      <c r="A8" s="31" t="s">
        <v>167</v>
      </c>
      <c r="B8" s="32" t="s">
        <v>169</v>
      </c>
      <c r="C8" s="33" t="s">
        <v>170</v>
      </c>
      <c r="D8" s="34" t="s">
        <v>168</v>
      </c>
      <c r="E8" s="32" t="s">
        <v>169</v>
      </c>
      <c r="F8" s="33" t="s">
        <v>170</v>
      </c>
      <c r="G8" s="34" t="s">
        <v>168</v>
      </c>
      <c r="H8" s="32" t="s">
        <v>169</v>
      </c>
      <c r="I8" s="33" t="s">
        <v>170</v>
      </c>
      <c r="J8" s="34" t="s">
        <v>168</v>
      </c>
    </row>
    <row r="9" spans="1:10" ht="15.75" customHeight="1" thickBot="1">
      <c r="A9" s="35"/>
      <c r="B9" s="1050" t="s">
        <v>178</v>
      </c>
      <c r="C9" s="1050"/>
      <c r="D9" s="36"/>
      <c r="E9" s="1050" t="s">
        <v>178</v>
      </c>
      <c r="F9" s="1050"/>
      <c r="G9" s="36"/>
      <c r="H9" s="1050" t="s">
        <v>178</v>
      </c>
      <c r="I9" s="1050"/>
      <c r="J9" s="36"/>
    </row>
    <row r="10" spans="1:10" ht="21.75" customHeight="1">
      <c r="A10" s="175" t="s">
        <v>969</v>
      </c>
      <c r="B10" s="176">
        <v>108141</v>
      </c>
      <c r="C10" s="176">
        <v>105564</v>
      </c>
      <c r="D10" s="177">
        <v>1707</v>
      </c>
      <c r="E10" s="37">
        <v>6786</v>
      </c>
      <c r="F10" s="38">
        <v>15760</v>
      </c>
      <c r="G10" s="178">
        <v>103129</v>
      </c>
      <c r="H10" s="37"/>
      <c r="I10" s="38"/>
      <c r="J10" s="178"/>
    </row>
    <row r="11" spans="1:10" ht="21.75" customHeight="1">
      <c r="A11" s="175" t="s">
        <v>970</v>
      </c>
      <c r="B11" s="176"/>
      <c r="C11" s="176"/>
      <c r="D11" s="177">
        <v>145</v>
      </c>
      <c r="E11" s="37"/>
      <c r="F11" s="38"/>
      <c r="G11" s="178"/>
      <c r="H11" s="37"/>
      <c r="I11" s="38"/>
      <c r="J11" s="178"/>
    </row>
    <row r="12" spans="1:10" ht="21.75" customHeight="1">
      <c r="A12" s="175" t="s">
        <v>972</v>
      </c>
      <c r="B12" s="176"/>
      <c r="C12" s="176"/>
      <c r="D12" s="177"/>
      <c r="E12" s="37">
        <v>717</v>
      </c>
      <c r="F12" s="38">
        <v>717</v>
      </c>
      <c r="G12" s="178">
        <v>716</v>
      </c>
      <c r="H12" s="37">
        <v>10440</v>
      </c>
      <c r="I12" s="38">
        <v>10590</v>
      </c>
      <c r="J12" s="178">
        <v>8003</v>
      </c>
    </row>
    <row r="13" spans="1:10" ht="21.75" customHeight="1">
      <c r="A13" s="175" t="s">
        <v>971</v>
      </c>
      <c r="B13" s="176"/>
      <c r="C13" s="176"/>
      <c r="D13" s="177"/>
      <c r="E13" s="37">
        <v>118236</v>
      </c>
      <c r="F13" s="38">
        <v>120776</v>
      </c>
      <c r="G13" s="178">
        <v>188</v>
      </c>
      <c r="H13" s="37"/>
      <c r="I13" s="38"/>
      <c r="J13" s="178"/>
    </row>
    <row r="14" spans="1:10" ht="21.75" customHeight="1">
      <c r="A14" s="175" t="s">
        <v>928</v>
      </c>
      <c r="B14" s="176"/>
      <c r="C14" s="176"/>
      <c r="D14" s="177"/>
      <c r="E14" s="37"/>
      <c r="F14" s="38"/>
      <c r="G14" s="178">
        <v>1200</v>
      </c>
      <c r="H14" s="37"/>
      <c r="I14" s="38"/>
      <c r="J14" s="178"/>
    </row>
    <row r="15" spans="1:10" ht="21.75" customHeight="1">
      <c r="A15" s="175" t="s">
        <v>974</v>
      </c>
      <c r="B15" s="176"/>
      <c r="C15" s="176"/>
      <c r="D15" s="177"/>
      <c r="E15" s="37">
        <v>5715</v>
      </c>
      <c r="F15" s="38">
        <v>4994</v>
      </c>
      <c r="G15" s="178">
        <v>4578</v>
      </c>
      <c r="H15" s="37"/>
      <c r="I15" s="38"/>
      <c r="J15" s="178"/>
    </row>
    <row r="16" spans="1:10" ht="19.5" customHeight="1">
      <c r="A16" s="39" t="s">
        <v>125</v>
      </c>
      <c r="B16" s="40"/>
      <c r="C16" s="40"/>
      <c r="D16" s="41"/>
      <c r="E16" s="42">
        <v>2040</v>
      </c>
      <c r="F16" s="43">
        <v>2040</v>
      </c>
      <c r="G16" s="44">
        <v>1687</v>
      </c>
      <c r="H16" s="42"/>
      <c r="I16" s="43"/>
      <c r="J16" s="44"/>
    </row>
    <row r="17" spans="1:10" ht="19.5" customHeight="1">
      <c r="A17" s="39"/>
      <c r="B17" s="40"/>
      <c r="C17" s="40"/>
      <c r="D17" s="41"/>
      <c r="E17" s="42"/>
      <c r="F17" s="43"/>
      <c r="G17" s="44"/>
      <c r="H17" s="42"/>
      <c r="I17" s="43"/>
      <c r="J17" s="44"/>
    </row>
    <row r="18" spans="1:10" ht="19.5" customHeight="1">
      <c r="A18" s="39"/>
      <c r="B18" s="40"/>
      <c r="C18" s="40"/>
      <c r="D18" s="41"/>
      <c r="E18" s="42"/>
      <c r="F18" s="43"/>
      <c r="G18" s="44"/>
      <c r="H18" s="42"/>
      <c r="I18" s="43"/>
      <c r="J18" s="44"/>
    </row>
    <row r="19" spans="1:10" ht="19.5" customHeight="1" thickBot="1">
      <c r="A19" s="39"/>
      <c r="B19" s="40"/>
      <c r="C19" s="40"/>
      <c r="D19" s="41"/>
      <c r="E19" s="42"/>
      <c r="F19" s="43"/>
      <c r="G19" s="44"/>
      <c r="H19" s="42"/>
      <c r="I19" s="43"/>
      <c r="J19" s="44"/>
    </row>
    <row r="20" spans="1:10" s="24" customFormat="1" ht="30" customHeight="1" thickBot="1">
      <c r="A20" s="45" t="s">
        <v>177</v>
      </c>
      <c r="B20" s="46">
        <f aca="true" t="shared" si="0" ref="B20:J20">SUM(B10:B19)</f>
        <v>108141</v>
      </c>
      <c r="C20" s="46">
        <f t="shared" si="0"/>
        <v>105564</v>
      </c>
      <c r="D20" s="78">
        <f t="shared" si="0"/>
        <v>1852</v>
      </c>
      <c r="E20" s="77">
        <f t="shared" si="0"/>
        <v>133494</v>
      </c>
      <c r="F20" s="46">
        <f t="shared" si="0"/>
        <v>144287</v>
      </c>
      <c r="G20" s="78">
        <f t="shared" si="0"/>
        <v>111498</v>
      </c>
      <c r="H20" s="77">
        <f t="shared" si="0"/>
        <v>10440</v>
      </c>
      <c r="I20" s="46">
        <f t="shared" si="0"/>
        <v>10590</v>
      </c>
      <c r="J20" s="78">
        <f t="shared" si="0"/>
        <v>8003</v>
      </c>
    </row>
    <row r="22" spans="2:7" ht="12.75">
      <c r="B22" s="464"/>
      <c r="C22" s="464"/>
      <c r="D22" s="464"/>
      <c r="E22" s="464"/>
      <c r="F22" s="464"/>
      <c r="G22" s="464"/>
    </row>
  </sheetData>
  <mergeCells count="10">
    <mergeCell ref="E2:J2"/>
    <mergeCell ref="G1:J1"/>
    <mergeCell ref="H7:J7"/>
    <mergeCell ref="H9:I9"/>
    <mergeCell ref="A3:G3"/>
    <mergeCell ref="A4:G4"/>
    <mergeCell ref="B9:C9"/>
    <mergeCell ref="E9:F9"/>
    <mergeCell ref="B7:D7"/>
    <mergeCell ref="E7:G7"/>
  </mergeCells>
  <printOptions horizontalCentered="1"/>
  <pageMargins left="0.9840277777777778" right="0.55" top="0.9840277777777778" bottom="0.75" header="0.5118055555555556" footer="0.5118055555555556"/>
  <pageSetup fitToHeight="1" fitToWidth="1" horizontalDpi="300" verticalDpi="3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AZ 1997. ÉVI KÖLTSÉGVETÉSI BESZ.</dc:title>
  <dc:subject>TÁBLÁZATOK</dc:subject>
  <dc:creator>Erika</dc:creator>
  <cp:keywords/>
  <dc:description/>
  <cp:lastModifiedBy>user</cp:lastModifiedBy>
  <cp:lastPrinted>2014-05-05T09:20:25Z</cp:lastPrinted>
  <dcterms:created xsi:type="dcterms:W3CDTF">2003-08-01T08:42:53Z</dcterms:created>
  <dcterms:modified xsi:type="dcterms:W3CDTF">2014-05-05T09:43:46Z</dcterms:modified>
  <cp:category/>
  <cp:version/>
  <cp:contentType/>
  <cp:contentStatus/>
</cp:coreProperties>
</file>