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activeTab="3"/>
  </bookViews>
  <sheets>
    <sheet name="1.sz.mell." sheetId="1" r:id="rId1"/>
    <sheet name="Intsbev" sheetId="2" r:id="rId2"/>
    <sheet name="Intbev" sheetId="3" r:id="rId3"/>
    <sheet name="Intkiad" sheetId="4" r:id="rId4"/>
    <sheet name="Szakfeladatos Önk" sheetId="5" r:id="rId5"/>
    <sheet name="Szakfeladatos Ph." sheetId="6" r:id="rId6"/>
    <sheet name="Tartalék" sheetId="7" r:id="rId7"/>
  </sheets>
  <definedNames>
    <definedName name="_xlnm.Print_Area" localSheetId="0">'1.sz.mell.'!$A$1:$E$127</definedName>
  </definedNames>
  <calcPr fullCalcOnLoad="1"/>
</workbook>
</file>

<file path=xl/sharedStrings.xml><?xml version="1.0" encoding="utf-8"?>
<sst xmlns="http://schemas.openxmlformats.org/spreadsheetml/2006/main" count="575" uniqueCount="360">
  <si>
    <t>adatok: eFt-ban</t>
  </si>
  <si>
    <t>Megnevezés</t>
  </si>
  <si>
    <t>Teljesítés</t>
  </si>
  <si>
    <t>Eredeti</t>
  </si>
  <si>
    <t>Módosított</t>
  </si>
  <si>
    <t>%-a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</si>
  <si>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</si>
  <si>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</si>
  <si>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</si>
  <si>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</si>
  <si>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</si>
  <si>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</si>
  <si>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</si>
  <si>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</si>
  <si>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</si>
  <si>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</si>
  <si>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</si>
  <si>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</si>
  <si>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</si>
  <si>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</si>
  <si>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</si>
  <si>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</si>
  <si>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</si>
  <si>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</si>
  <si>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</si>
  <si>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</si>
  <si>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</si>
  <si>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</si>
  <si>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</si>
  <si>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</si>
  <si>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</si>
  <si>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</si>
  <si>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</si>
  <si>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</si>
  <si>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</si>
  <si>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</si>
  <si>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4. sz. melléklet </t>
  </si>
  <si>
    <t>Műv. Központ és Könyvtár</t>
  </si>
  <si>
    <t>Műv. Közp. és Könyvtár</t>
  </si>
  <si>
    <t>- Le: intézményi támogatás</t>
  </si>
  <si>
    <t>ÖSSZESEN:</t>
  </si>
  <si>
    <t xml:space="preserve">Mód. </t>
  </si>
  <si>
    <t>Er.</t>
  </si>
  <si>
    <t>előir.</t>
  </si>
  <si>
    <t>Műv. Közp.</t>
  </si>
  <si>
    <t xml:space="preserve">   Felhalmozási bev.</t>
  </si>
  <si>
    <t xml:space="preserve">  Pe. átv. műk.</t>
  </si>
  <si>
    <t xml:space="preserve">     Pe. átv. fejl.</t>
  </si>
  <si>
    <t>Támog. pe. átad.</t>
  </si>
  <si>
    <t>Felújítások</t>
  </si>
  <si>
    <t>Általános tartalék</t>
  </si>
  <si>
    <t>Céltartalékok:</t>
  </si>
  <si>
    <t>- Egyéb tartalék</t>
  </si>
  <si>
    <t>- Normatíva visszafizetés miatti tartalék</t>
  </si>
  <si>
    <t>Céltartalékok összesen:</t>
  </si>
  <si>
    <t>Pénzforgalom nélküli kiadások összesen:</t>
  </si>
  <si>
    <t>Rendelkezésre álló tartalékok alakulása a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</si>
  <si>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</si>
  <si>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</si>
  <si>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</si>
  <si>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</si>
  <si>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</si>
  <si>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</si>
  <si>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</si>
  <si>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</si>
  <si>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</si>
  <si>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</si>
  <si>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</si>
  <si>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</si>
  <si>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</si>
  <si>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</si>
  <si>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</si>
  <si>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</si>
  <si>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</si>
  <si>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</si>
  <si>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</si>
  <si>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</si>
  <si>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</si>
  <si>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</si>
  <si>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Önk. közbesz. elj. lebonyolításával összef. szolg.</t>
  </si>
  <si>
    <t>Közvilágítás</t>
  </si>
  <si>
    <t>Város-, községgazdálkodási m.n.s. szolgáltatások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</si>
  <si>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</si>
  <si>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</si>
  <si>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</si>
  <si>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</si>
  <si>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</si>
  <si>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</si>
  <si>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</si>
  <si>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</si>
  <si>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</si>
  <si>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</si>
  <si>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</si>
  <si>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</si>
  <si>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</si>
  <si>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</si>
  <si>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</si>
  <si>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</si>
  <si>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</si>
  <si>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</si>
  <si>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</si>
  <si>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</si>
  <si>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</si>
  <si>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</si>
  <si>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</si>
  <si>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Versenysport-tevékenység és támogatása</t>
  </si>
  <si>
    <t>M.n.s. egyéb közösségi, társadalmi tevékenység</t>
  </si>
  <si>
    <t>5. számú melléklet</t>
  </si>
  <si>
    <t>Városi Kincstár (közmunka)</t>
  </si>
  <si>
    <t>Városi Kincstár (saját)</t>
  </si>
  <si>
    <t>Városi Kincstár (közm.)</t>
  </si>
  <si>
    <t>Kincstár kö</t>
  </si>
  <si>
    <t>Kincstár sa</t>
  </si>
  <si>
    <t>Kisebbségi önlormányzati képviselő választás</t>
  </si>
  <si>
    <t>- Lak. nem lak. bérleti díja, nem lak.ért.bev</t>
  </si>
  <si>
    <t>B E V É T E L E K</t>
  </si>
  <si>
    <t>1. sz. táblázat</t>
  </si>
  <si>
    <t>Sor-
szám</t>
  </si>
  <si>
    <t>Bevételi jogcím</t>
  </si>
  <si>
    <t>1.</t>
  </si>
  <si>
    <t>I. Önkormányzat működési bevételei (2+3+4)</t>
  </si>
  <si>
    <t>2.</t>
  </si>
  <si>
    <t>2.1.</t>
  </si>
  <si>
    <t>Helyi adók</t>
  </si>
  <si>
    <t>2.2.</t>
  </si>
  <si>
    <t>Illetékek</t>
  </si>
  <si>
    <t>2.3.</t>
  </si>
  <si>
    <t>2.4.</t>
  </si>
  <si>
    <t>Bírságok, díjak, pótlékok</t>
  </si>
  <si>
    <t>2.5.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</si>
  <si>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</si>
  <si>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</si>
  <si>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</si>
  <si>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</si>
  <si>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</si>
  <si>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</si>
  <si>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</si>
  <si>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</si>
  <si>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</si>
  <si>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</si>
  <si>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</si>
  <si>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</si>
  <si>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</si>
  <si>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</si>
  <si>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</si>
  <si>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3.7.</t>
  </si>
  <si>
    <t>Működési célú hozam- és kamatbevételek</t>
  </si>
  <si>
    <t>3.8.</t>
  </si>
  <si>
    <t>Egyéb működési célú bevétel</t>
  </si>
  <si>
    <t xml:space="preserve">4. 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</si>
  <si>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</si>
  <si>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</si>
  <si>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</si>
  <si>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</si>
  <si>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</si>
  <si>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</si>
  <si>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</si>
  <si>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</si>
  <si>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</si>
  <si>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</si>
  <si>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</si>
  <si>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</si>
  <si>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5.7.</t>
  </si>
  <si>
    <t>5.8.</t>
  </si>
  <si>
    <t>Egyéb támogatás</t>
  </si>
  <si>
    <t>6.</t>
  </si>
  <si>
    <t>6.1.</t>
  </si>
  <si>
    <t>6.1.1.</t>
  </si>
  <si>
    <t>6.1.2.</t>
  </si>
  <si>
    <t>6.1.3.</t>
  </si>
  <si>
    <t>6.1.4.</t>
  </si>
  <si>
    <t>6.1.5.</t>
  </si>
  <si>
    <t>6.2.</t>
  </si>
  <si>
    <t>6.2.1.</t>
  </si>
  <si>
    <t>6.2.2.</t>
  </si>
  <si>
    <t>6.2.3.</t>
  </si>
  <si>
    <t>6.2.4.</t>
  </si>
  <si>
    <t>6.2.5.</t>
  </si>
  <si>
    <t xml:space="preserve">7. </t>
  </si>
  <si>
    <t>7.1.</t>
  </si>
  <si>
    <t>Tárgyi eszközök és immateriális javak értékesítése (vagyonhasznosítás)</t>
  </si>
  <si>
    <t>7.2.</t>
  </si>
  <si>
    <t>8.</t>
  </si>
  <si>
    <t>8.1.</t>
  </si>
  <si>
    <t>8.2.</t>
  </si>
  <si>
    <t xml:space="preserve">9. </t>
  </si>
  <si>
    <t>10.</t>
  </si>
  <si>
    <t>KÖLTSÉGVETÉSI BEVÉTELEK ÖSSZESEN: (2+…+9)</t>
  </si>
  <si>
    <t>11.</t>
  </si>
  <si>
    <t>11.1.</t>
  </si>
  <si>
    <t>11.2.</t>
  </si>
  <si>
    <t>12.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</si>
  <si>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</si>
  <si>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</si>
  <si>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</si>
  <si>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</si>
  <si>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</si>
  <si>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</si>
  <si>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</si>
  <si>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</si>
  <si>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</si>
  <si>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</si>
  <si>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</si>
  <si>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</si>
  <si>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</si>
  <si>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</si>
  <si>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</si>
  <si>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</si>
  <si>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</si>
  <si>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</si>
  <si>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</si>
  <si>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>1.9.</t>
  </si>
  <si>
    <t xml:space="preserve">   - Működési célú pénzeszköz átadás államháztartáson kívülre</t>
  </si>
  <si>
    <t>1.10.</t>
  </si>
  <si>
    <t>1.11.</t>
  </si>
  <si>
    <t xml:space="preserve">   - Garancia és kezességvállalásból származó kifizetés</t>
  </si>
  <si>
    <t>1.12.</t>
  </si>
  <si>
    <t xml:space="preserve">   - Kamatkiadások</t>
  </si>
  <si>
    <t xml:space="preserve">   - Pénzforgalom nélküli kiadások</t>
  </si>
  <si>
    <t>2.7.</t>
  </si>
  <si>
    <t>2.8.</t>
  </si>
  <si>
    <t>2.9.</t>
  </si>
  <si>
    <t>2.10.</t>
  </si>
  <si>
    <t>4.</t>
  </si>
  <si>
    <t>Céltartalék</t>
  </si>
  <si>
    <t>KÖLTSÉGVETÉSI KIADÁSOK ÖSSZESEN (1+2+3+4)</t>
  </si>
  <si>
    <t>6.1.6.</t>
  </si>
  <si>
    <t>6.1.7.</t>
  </si>
  <si>
    <t>6.2.6.</t>
  </si>
  <si>
    <t>6.2.7.</t>
  </si>
  <si>
    <t>6.2.8.</t>
  </si>
  <si>
    <t>7.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</si>
  <si>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</si>
  <si>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</si>
  <si>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</si>
  <si>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</si>
  <si>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</si>
  <si>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Egyéb m.n.s. építés- Strand körépület fűtés</t>
  </si>
  <si>
    <t>Statisztikai tevékenység</t>
  </si>
  <si>
    <t>- Egyéb támogatások</t>
  </si>
  <si>
    <t>Közfoglalkoztatás</t>
  </si>
  <si>
    <t>Ingatlanok értékesítése</t>
  </si>
  <si>
    <t>Tartalékok</t>
  </si>
  <si>
    <t>Önkorm.és többc.kistérségi társ.-ok igazgatási tev.</t>
  </si>
  <si>
    <t>Polgármesteri Hivatal</t>
  </si>
  <si>
    <t>Polg.Hiv.</t>
  </si>
  <si>
    <t>Társ.szoc.juttatások</t>
  </si>
  <si>
    <t>Közterület rendjének fenntartása</t>
  </si>
  <si>
    <t>Polgári védelem ágazati feladatai</t>
  </si>
  <si>
    <t>Központi költségvetési befizetések</t>
  </si>
  <si>
    <t>Egyéb közfoglalkoztatás</t>
  </si>
  <si>
    <t>Egyéb bevételek</t>
  </si>
  <si>
    <t>9.</t>
  </si>
  <si>
    <t>6. számú melléklet</t>
  </si>
  <si>
    <t xml:space="preserve">   7. számú melléklet</t>
  </si>
  <si>
    <t>Települési nemzetiségi önk. igazgatási tevékenysége</t>
  </si>
  <si>
    <t>2013. I. félév</t>
  </si>
  <si>
    <t>2013. I. félévi teljesítése</t>
  </si>
  <si>
    <t>2013. I. féléves teljesítése</t>
  </si>
  <si>
    <t>Az önkormányzat szakfeladatainak bevételei és kiadásai 2013. I. félévben</t>
  </si>
  <si>
    <t>A polgármesteri hivatal szakfeladatainak bevételei és kiadásai 2013. I. félévben</t>
  </si>
  <si>
    <t xml:space="preserve">2013. év I. félévében </t>
  </si>
  <si>
    <t>II. Átengedett központi adók</t>
  </si>
  <si>
    <t>Ezer forintban</t>
  </si>
  <si>
    <t>I/1. Közhatalmi bevételek (2.1. + …+ 2.4.)</t>
  </si>
  <si>
    <t>Általános forgalmi adó bevétel, visszatérülések</t>
  </si>
  <si>
    <t>Vis maior támogatás</t>
  </si>
  <si>
    <t>Működési támogatás államháztartáson belülről (6.1.1.+…+ 6.1.5.)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</si>
  <si>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</si>
  <si>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</si>
  <si>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</si>
  <si>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</si>
  <si>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</si>
  <si>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</si>
  <si>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</si>
  <si>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V. Átvett pénzeszközök államháztartáson kívülről (7.1.+7.2.)</t>
  </si>
  <si>
    <t>Működési célú pénzeszközök átvétele államháztartáson kívülről</t>
  </si>
  <si>
    <t>Felhalmozási célú pénzeszközök átvétele államháztartáson kívülről</t>
  </si>
  <si>
    <t>VI. Felhalmozási célú bevételek (8.1+8.2+8.3.)</t>
  </si>
  <si>
    <t>8.3.</t>
  </si>
  <si>
    <t>VII. Kölcsön visszatérülése</t>
  </si>
  <si>
    <t>VIII. Finanszírozási bevételek (11.1.+11.2.)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</si>
  <si>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</si>
  <si>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</si>
  <si>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</si>
  <si>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</si>
  <si>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</si>
  <si>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</si>
  <si>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</si>
  <si>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</si>
  <si>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</si>
  <si>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</si>
  <si>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</si>
  <si>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</si>
  <si>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</si>
  <si>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</si>
  <si>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</si>
  <si>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</si>
  <si>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</si>
  <si>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</si>
  <si>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</si>
  <si>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</si>
  <si>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</si>
  <si>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</si>
  <si>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</si>
  <si>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</si>
  <si>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</si>
  <si>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</si>
  <si>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</si>
  <si>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 xml:space="preserve">   - Működési célú pénzeszköz átadás államháztartáson belülre</t>
  </si>
  <si>
    <t>Beruházások</t>
  </si>
  <si>
    <t>Egyéb felhalmozási kiadások</t>
  </si>
  <si>
    <t>a 2.3-ból   - Felhalmozási célú pénzeszköz átadás államháztartáson belülre</t>
  </si>
  <si>
    <t xml:space="preserve">               - Felhalmozási célú pénzeszköz átadás államháztartáson kívülre</t>
  </si>
  <si>
    <t xml:space="preserve">               - Pénzügyi befektetések kiadásai</t>
  </si>
  <si>
    <t>- Lakástámogatás</t>
  </si>
  <si>
    <t>- Lakásépítés</t>
  </si>
  <si>
    <t>- EU-s forrásból finanszírozott támogatással megvalósuló programok, projektek kiadásai</t>
  </si>
  <si>
    <t>- EU-s forrásból finanszírozott támogatással megvalósuló  programok,  projektek önkormányzati
  hozzájárulásának kiadásai</t>
  </si>
  <si>
    <t>III. Tartalékok (3.1.+3.2.)</t>
  </si>
  <si>
    <t>IV. Kölcsön nyújtása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</si>
  <si>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</si>
  <si>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</si>
  <si>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</si>
  <si>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</si>
  <si>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</si>
  <si>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</si>
  <si>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</si>
  <si>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</si>
  <si>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</si>
  <si>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</si>
  <si>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</si>
  <si>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</si>
  <si>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</si>
  <si>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</si>
  <si>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</si>
  <si>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</si>
  <si>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</si>
  <si>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Vasvári Pál Múzeum</t>
  </si>
  <si>
    <t>Múzeum</t>
  </si>
  <si>
    <t>2013. évi eredeti előirányzat</t>
  </si>
  <si>
    <t>2013. évi módosított előirányzat</t>
  </si>
  <si>
    <t>2013. évi I.félévi teljesítés</t>
  </si>
  <si>
    <t>- Önkormányzati létesítmények felújítási kerete F</t>
  </si>
  <si>
    <t>- Felhalmozási tartalék</t>
  </si>
  <si>
    <t>- Köztemető fenntartás</t>
  </si>
  <si>
    <t>- Lakásfelújítási alap</t>
  </si>
  <si>
    <t>Tartós részesedések értékesítése</t>
  </si>
  <si>
    <t>Szerkezetátalakítási tartalék</t>
  </si>
  <si>
    <t>Út-, autópálya építés</t>
  </si>
  <si>
    <t>Zöldterület kezelés</t>
  </si>
  <si>
    <t>Önkormányzati vagyonnal való gazdálkodás</t>
  </si>
  <si>
    <t>Közösségi társadalmi tevékenységek</t>
  </si>
  <si>
    <t>Aktív koruak ellátása</t>
  </si>
  <si>
    <t>Kiemelt állami és helyi rendezvények</t>
  </si>
  <si>
    <t>Területi általános végrehajtó igazgatási tevékenység</t>
  </si>
  <si>
    <t>Egyéb m.n.s. építés- Belterületi vízr., térfigy. kam.</t>
  </si>
  <si>
    <t xml:space="preserve">Egyéb pénzügyi befektetésekből származó bevétel </t>
  </si>
  <si>
    <t>Önkormányzatok és társulások elszámolásai</t>
  </si>
  <si>
    <t>Felhalmozási célú finanszírozási kiadások (6.2.1.+...+6.2.8.)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</si>
</sst>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10"/>
      <color indexed="10"/>
      <name val="MS Sans Serif"/>
      <family val="0"/>
    </font>
    <font>
      <b/>
      <sz val="8"/>
      <name val="MS Sans Serif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9" fillId="6" borderId="0" applyNumberFormat="0" applyBorder="0" applyAlignment="0" applyProtection="0"/>
    <xf numFmtId="0" fontId="40" fillId="16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  <xf numFmtId="0" fontId="44" fillId="7" borderId="0" applyNumberFormat="0" applyBorder="0" applyAlignment="0" applyProtection="0"/>
    <xf numFmtId="0" fontId="45" fillId="16" borderId="1" applyNumberFormat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0" xfId="40" applyNumberFormat="1" applyFont="1" applyAlignment="1">
      <alignment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165" fontId="8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65" fontId="7" fillId="0" borderId="0" xfId="4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2" fillId="0" borderId="0" xfId="0" applyFont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29" xfId="0" applyFont="1" applyBorder="1" applyAlignment="1">
      <alignment/>
    </xf>
    <xf numFmtId="0" fontId="17" fillId="0" borderId="24" xfId="0" applyFont="1" applyBorder="1" applyAlignment="1" quotePrefix="1">
      <alignment/>
    </xf>
    <xf numFmtId="0" fontId="17" fillId="0" borderId="17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3" fontId="4" fillId="0" borderId="10" xfId="40" applyNumberFormat="1" applyFont="1" applyBorder="1" applyAlignment="1">
      <alignment/>
    </xf>
    <xf numFmtId="3" fontId="4" fillId="0" borderId="16" xfId="4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0" fillId="0" borderId="33" xfId="0" applyFont="1" applyBorder="1" applyAlignment="1">
      <alignment horizontal="centerContinuous" vertical="center"/>
    </xf>
    <xf numFmtId="3" fontId="9" fillId="0" borderId="3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3" xfId="0" applyFont="1" applyBorder="1" applyAlignment="1">
      <alignment horizontal="center"/>
    </xf>
    <xf numFmtId="168" fontId="6" fillId="0" borderId="15" xfId="0" applyNumberFormat="1" applyFont="1" applyBorder="1" applyAlignment="1">
      <alignment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65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165" fontId="14" fillId="0" borderId="29" xfId="40" applyNumberFormat="1" applyFont="1" applyBorder="1" applyAlignment="1">
      <alignment/>
    </xf>
    <xf numFmtId="165" fontId="14" fillId="0" borderId="39" xfId="40" applyNumberFormat="1" applyFont="1" applyBorder="1" applyAlignment="1">
      <alignment/>
    </xf>
    <xf numFmtId="165" fontId="14" fillId="0" borderId="40" xfId="40" applyNumberFormat="1" applyFont="1" applyBorder="1" applyAlignment="1">
      <alignment/>
    </xf>
    <xf numFmtId="165" fontId="14" fillId="0" borderId="24" xfId="40" applyNumberFormat="1" applyFont="1" applyBorder="1" applyAlignment="1">
      <alignment/>
    </xf>
    <xf numFmtId="165" fontId="15" fillId="0" borderId="41" xfId="40" applyNumberFormat="1" applyFont="1" applyBorder="1" applyAlignment="1" quotePrefix="1">
      <alignment/>
    </xf>
    <xf numFmtId="165" fontId="15" fillId="0" borderId="42" xfId="40" applyNumberFormat="1" applyFont="1" applyBorder="1" applyAlignment="1" quotePrefix="1">
      <alignment/>
    </xf>
    <xf numFmtId="0" fontId="4" fillId="0" borderId="24" xfId="0" applyFont="1" applyBorder="1" applyAlignment="1" quotePrefix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14" fillId="0" borderId="41" xfId="40" applyNumberFormat="1" applyFont="1" applyBorder="1" applyAlignment="1">
      <alignment/>
    </xf>
    <xf numFmtId="165" fontId="14" fillId="0" borderId="42" xfId="40" applyNumberFormat="1" applyFont="1" applyBorder="1" applyAlignment="1">
      <alignment/>
    </xf>
    <xf numFmtId="165" fontId="14" fillId="0" borderId="43" xfId="40" applyNumberFormat="1" applyFont="1" applyBorder="1" applyAlignment="1">
      <alignment/>
    </xf>
    <xf numFmtId="165" fontId="14" fillId="0" borderId="44" xfId="40" applyNumberFormat="1" applyFont="1" applyBorder="1" applyAlignment="1">
      <alignment/>
    </xf>
    <xf numFmtId="165" fontId="14" fillId="0" borderId="45" xfId="40" applyNumberFormat="1" applyFont="1" applyBorder="1" applyAlignment="1">
      <alignment/>
    </xf>
    <xf numFmtId="165" fontId="14" fillId="0" borderId="46" xfId="40" applyNumberFormat="1" applyFont="1" applyBorder="1" applyAlignment="1">
      <alignment horizontal="center" vertical="center"/>
    </xf>
    <xf numFmtId="165" fontId="15" fillId="0" borderId="41" xfId="40" applyNumberFormat="1" applyFont="1" applyBorder="1" applyAlignment="1">
      <alignment/>
    </xf>
    <xf numFmtId="165" fontId="4" fillId="0" borderId="41" xfId="40" applyNumberFormat="1" applyFont="1" applyBorder="1" applyAlignment="1">
      <alignment/>
    </xf>
    <xf numFmtId="0" fontId="0" fillId="0" borderId="17" xfId="0" applyBorder="1" applyAlignment="1">
      <alignment/>
    </xf>
    <xf numFmtId="165" fontId="4" fillId="0" borderId="17" xfId="40" applyNumberFormat="1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165" fontId="14" fillId="0" borderId="48" xfId="40" applyNumberFormat="1" applyFont="1" applyBorder="1" applyAlignment="1">
      <alignment/>
    </xf>
    <xf numFmtId="165" fontId="23" fillId="0" borderId="49" xfId="0" applyNumberFormat="1" applyFont="1" applyBorder="1" applyAlignment="1">
      <alignment/>
    </xf>
    <xf numFmtId="165" fontId="23" fillId="0" borderId="17" xfId="4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53" xfId="0" applyFont="1" applyBorder="1" applyAlignment="1">
      <alignment/>
    </xf>
    <xf numFmtId="3" fontId="18" fillId="0" borderId="37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0" fontId="17" fillId="0" borderId="24" xfId="0" applyFont="1" applyBorder="1" applyAlignment="1">
      <alignment/>
    </xf>
    <xf numFmtId="3" fontId="17" fillId="0" borderId="16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49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54" xfId="0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7" fillId="0" borderId="50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1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 horizontal="right"/>
    </xf>
    <xf numFmtId="49" fontId="17" fillId="0" borderId="24" xfId="0" applyNumberFormat="1" applyFont="1" applyBorder="1" applyAlignment="1">
      <alignment/>
    </xf>
    <xf numFmtId="10" fontId="18" fillId="0" borderId="10" xfId="65" applyNumberFormat="1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168" fontId="6" fillId="0" borderId="56" xfId="0" applyNumberFormat="1" applyFont="1" applyBorder="1" applyAlignment="1">
      <alignment/>
    </xf>
    <xf numFmtId="0" fontId="9" fillId="0" borderId="57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168" fontId="6" fillId="0" borderId="23" xfId="0" applyNumberFormat="1" applyFont="1" applyBorder="1" applyAlignment="1">
      <alignment/>
    </xf>
    <xf numFmtId="168" fontId="6" fillId="0" borderId="58" xfId="0" applyNumberFormat="1" applyFont="1" applyBorder="1" applyAlignment="1">
      <alignment/>
    </xf>
    <xf numFmtId="10" fontId="18" fillId="0" borderId="15" xfId="65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0" fontId="18" fillId="0" borderId="13" xfId="65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3" fontId="18" fillId="0" borderId="29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10" fontId="18" fillId="0" borderId="22" xfId="65" applyNumberFormat="1" applyFont="1" applyBorder="1" applyAlignment="1">
      <alignment/>
    </xf>
    <xf numFmtId="10" fontId="18" fillId="0" borderId="13" xfId="65" applyNumberFormat="1" applyFont="1" applyBorder="1" applyAlignment="1">
      <alignment/>
    </xf>
    <xf numFmtId="10" fontId="18" fillId="0" borderId="15" xfId="65" applyNumberFormat="1" applyFont="1" applyBorder="1" applyAlignment="1">
      <alignment/>
    </xf>
    <xf numFmtId="10" fontId="18" fillId="0" borderId="55" xfId="65" applyNumberFormat="1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0" fontId="18" fillId="0" borderId="55" xfId="65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7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17" fillId="0" borderId="43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0" fontId="18" fillId="0" borderId="30" xfId="65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0" fontId="18" fillId="0" borderId="61" xfId="0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10" fontId="18" fillId="0" borderId="32" xfId="65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0" fontId="18" fillId="0" borderId="23" xfId="65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10" fontId="18" fillId="0" borderId="0" xfId="65" applyNumberFormat="1" applyFont="1" applyBorder="1" applyAlignment="1">
      <alignment horizontal="center"/>
    </xf>
    <xf numFmtId="0" fontId="15" fillId="0" borderId="0" xfId="58" applyFill="1">
      <alignment/>
      <protection/>
    </xf>
    <xf numFmtId="0" fontId="18" fillId="0" borderId="62" xfId="58" applyFont="1" applyFill="1" applyBorder="1" applyAlignment="1" applyProtection="1">
      <alignment horizontal="center" vertical="center" wrapText="1"/>
      <protection/>
    </xf>
    <xf numFmtId="0" fontId="10" fillId="0" borderId="62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>
      <alignment/>
      <protection/>
    </xf>
    <xf numFmtId="0" fontId="10" fillId="0" borderId="63" xfId="58" applyFont="1" applyFill="1" applyBorder="1" applyAlignment="1" applyProtection="1">
      <alignment horizontal="left" vertical="center" wrapText="1" indent="1"/>
      <protection/>
    </xf>
    <xf numFmtId="0" fontId="4" fillId="0" borderId="0" xfId="58" applyFont="1" applyFill="1">
      <alignment/>
      <protection/>
    </xf>
    <xf numFmtId="0" fontId="10" fillId="0" borderId="62" xfId="58" applyFont="1" applyFill="1" applyBorder="1" applyAlignment="1" applyProtection="1">
      <alignment horizontal="left" vertical="center" wrapText="1" indent="1"/>
      <protection/>
    </xf>
    <xf numFmtId="49" fontId="9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64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65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31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>
      <alignment/>
      <protection/>
    </xf>
    <xf numFmtId="0" fontId="47" fillId="0" borderId="0" xfId="58" applyFont="1" applyFill="1">
      <alignment/>
      <protection/>
    </xf>
    <xf numFmtId="3" fontId="27" fillId="0" borderId="66" xfId="0" applyNumberFormat="1" applyFont="1" applyBorder="1" applyAlignment="1">
      <alignment/>
    </xf>
    <xf numFmtId="0" fontId="48" fillId="0" borderId="0" xfId="0" applyFont="1" applyAlignment="1">
      <alignment/>
    </xf>
    <xf numFmtId="0" fontId="9" fillId="0" borderId="22" xfId="0" applyFont="1" applyBorder="1" applyAlignment="1">
      <alignment/>
    </xf>
    <xf numFmtId="0" fontId="49" fillId="0" borderId="62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49" xfId="0" applyFont="1" applyBorder="1" applyAlignment="1">
      <alignment/>
    </xf>
    <xf numFmtId="3" fontId="12" fillId="0" borderId="68" xfId="0" applyNumberFormat="1" applyFont="1" applyBorder="1" applyAlignment="1">
      <alignment/>
    </xf>
    <xf numFmtId="0" fontId="51" fillId="0" borderId="47" xfId="0" applyFont="1" applyBorder="1" applyAlignment="1">
      <alignment/>
    </xf>
    <xf numFmtId="0" fontId="52" fillId="0" borderId="69" xfId="0" applyFont="1" applyBorder="1" applyAlignment="1">
      <alignment/>
    </xf>
    <xf numFmtId="0" fontId="52" fillId="0" borderId="70" xfId="0" applyFont="1" applyBorder="1" applyAlignment="1">
      <alignment/>
    </xf>
    <xf numFmtId="3" fontId="52" fillId="0" borderId="56" xfId="0" applyNumberFormat="1" applyFont="1" applyBorder="1" applyAlignment="1">
      <alignment/>
    </xf>
    <xf numFmtId="3" fontId="52" fillId="0" borderId="71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10" fillId="0" borderId="46" xfId="58" applyFont="1" applyFill="1" applyBorder="1" applyAlignment="1" applyProtection="1">
      <alignment horizontal="left" vertical="center" wrapText="1" indent="1"/>
      <protection/>
    </xf>
    <xf numFmtId="3" fontId="18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52" fillId="0" borderId="70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9" fontId="8" fillId="0" borderId="0" xfId="0" applyNumberFormat="1" applyFont="1" applyAlignment="1">
      <alignment horizontal="centerContinuous"/>
    </xf>
    <xf numFmtId="188" fontId="14" fillId="0" borderId="0" xfId="58" applyNumberFormat="1" applyFont="1" applyFill="1" applyBorder="1" applyAlignment="1" applyProtection="1">
      <alignment horizontal="center" vertical="center"/>
      <protection/>
    </xf>
    <xf numFmtId="0" fontId="46" fillId="0" borderId="72" xfId="57" applyFont="1" applyFill="1" applyBorder="1" applyAlignment="1" applyProtection="1">
      <alignment horizontal="right" vertical="center"/>
      <protection/>
    </xf>
    <xf numFmtId="49" fontId="9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9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62" xfId="57" applyFont="1" applyBorder="1" applyAlignment="1" applyProtection="1">
      <alignment horizontal="left" vertical="center" wrapText="1" indent="1"/>
      <protection/>
    </xf>
    <xf numFmtId="49" fontId="20" fillId="0" borderId="31" xfId="57" applyNumberFormat="1" applyFont="1" applyBorder="1" applyAlignment="1" applyProtection="1">
      <alignment horizontal="left" vertical="center" wrapText="1" indent="1"/>
      <protection/>
    </xf>
    <xf numFmtId="0" fontId="54" fillId="0" borderId="62" xfId="57" applyFont="1" applyBorder="1" applyAlignment="1" applyProtection="1">
      <alignment horizontal="left" vertical="center" wrapText="1" indent="1"/>
      <protection/>
    </xf>
    <xf numFmtId="0" fontId="55" fillId="0" borderId="65" xfId="57" applyFont="1" applyBorder="1" applyAlignment="1" applyProtection="1">
      <alignment horizontal="left" vertical="center" wrapText="1" indent="1"/>
      <protection/>
    </xf>
    <xf numFmtId="188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58" applyFill="1" applyAlignment="1">
      <alignment/>
      <protection/>
    </xf>
    <xf numFmtId="0" fontId="15" fillId="0" borderId="0" xfId="58" applyFill="1" applyAlignment="1">
      <alignment horizontal="left" vertical="center" indent="1"/>
      <protection/>
    </xf>
    <xf numFmtId="0" fontId="10" fillId="0" borderId="64" xfId="58" applyFont="1" applyFill="1" applyBorder="1" applyAlignment="1" applyProtection="1">
      <alignment horizontal="left" vertical="center" wrapText="1" indent="1"/>
      <protection/>
    </xf>
    <xf numFmtId="49" fontId="53" fillId="0" borderId="62" xfId="57" applyNumberFormat="1" applyFont="1" applyBorder="1" applyAlignment="1" applyProtection="1">
      <alignment horizontal="left" vertical="center" wrapText="1" indent="1"/>
      <protection/>
    </xf>
    <xf numFmtId="0" fontId="20" fillId="0" borderId="65" xfId="57" applyFont="1" applyBorder="1" applyAlignment="1" applyProtection="1">
      <alignment horizontal="left" vertical="center" wrapText="1" indent="1"/>
      <protection/>
    </xf>
    <xf numFmtId="0" fontId="15" fillId="0" borderId="0" xfId="58" applyFont="1" applyFill="1" applyProtection="1">
      <alignment/>
      <protection/>
    </xf>
    <xf numFmtId="0" fontId="15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Alignment="1" applyProtection="1">
      <alignment horizontal="center"/>
      <protection/>
    </xf>
    <xf numFmtId="188" fontId="10" fillId="0" borderId="73" xfId="58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57" applyFont="1" applyFill="1" applyBorder="1" applyAlignment="1" applyProtection="1">
      <alignment horizontal="right" vertical="center"/>
      <protection/>
    </xf>
    <xf numFmtId="0" fontId="15" fillId="0" borderId="0" xfId="58" applyFont="1" applyFill="1">
      <alignment/>
      <protection/>
    </xf>
    <xf numFmtId="0" fontId="15" fillId="0" borderId="0" xfId="58" applyFont="1" applyFill="1" applyAlignment="1">
      <alignment horizontal="right" vertical="center" indent="1"/>
      <protection/>
    </xf>
    <xf numFmtId="188" fontId="10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57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/>
    </xf>
    <xf numFmtId="3" fontId="9" fillId="0" borderId="74" xfId="0" applyNumberFormat="1" applyFont="1" applyBorder="1" applyAlignment="1">
      <alignment/>
    </xf>
    <xf numFmtId="0" fontId="10" fillId="0" borderId="73" xfId="58" applyFont="1" applyFill="1" applyBorder="1" applyAlignment="1" applyProtection="1">
      <alignment horizontal="center" vertical="center" wrapText="1"/>
      <protection/>
    </xf>
    <xf numFmtId="188" fontId="9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73" xfId="58" applyFont="1" applyFill="1" applyBorder="1" applyAlignment="1" applyProtection="1">
      <alignment horizontal="center" vertical="center" wrapText="1"/>
      <protection/>
    </xf>
    <xf numFmtId="0" fontId="52" fillId="0" borderId="10" xfId="57" applyFont="1" applyBorder="1" applyAlignment="1" applyProtection="1">
      <alignment horizontal="right" vertical="center" wrapText="1" indent="1"/>
      <protection locked="0"/>
    </xf>
    <xf numFmtId="0" fontId="10" fillId="0" borderId="73" xfId="58" applyFont="1" applyFill="1" applyBorder="1" applyAlignment="1" applyProtection="1">
      <alignment horizontal="left" vertical="center" wrapText="1" indent="1"/>
      <protection/>
    </xf>
    <xf numFmtId="0" fontId="20" fillId="0" borderId="73" xfId="57" applyFont="1" applyBorder="1" applyAlignment="1" applyProtection="1">
      <alignment horizontal="left" vertical="center" wrapText="1" indent="1"/>
      <protection/>
    </xf>
    <xf numFmtId="0" fontId="52" fillId="0" borderId="33" xfId="57" applyFont="1" applyBorder="1" applyAlignment="1" applyProtection="1">
      <alignment horizontal="left" vertical="center" wrapText="1" indent="1"/>
      <protection/>
    </xf>
    <xf numFmtId="0" fontId="52" fillId="0" borderId="34" xfId="57" applyFont="1" applyBorder="1" applyAlignment="1" applyProtection="1">
      <alignment horizontal="left" vertical="center" wrapText="1" indent="1"/>
      <protection/>
    </xf>
    <xf numFmtId="0" fontId="52" fillId="0" borderId="35" xfId="57" applyFont="1" applyBorder="1" applyAlignment="1" applyProtection="1">
      <alignment horizontal="left" vertical="center" wrapText="1" indent="1"/>
      <protection/>
    </xf>
    <xf numFmtId="0" fontId="9" fillId="0" borderId="33" xfId="58" applyFont="1" applyFill="1" applyBorder="1" applyAlignment="1" applyProtection="1">
      <alignment horizontal="left" vertical="center" wrapText="1" indent="1"/>
      <protection/>
    </xf>
    <xf numFmtId="0" fontId="9" fillId="0" borderId="27" xfId="58" applyFont="1" applyFill="1" applyBorder="1" applyAlignment="1" applyProtection="1">
      <alignment horizontal="left" vertical="center" wrapText="1" indent="1"/>
      <protection/>
    </xf>
    <xf numFmtId="0" fontId="9" fillId="0" borderId="75" xfId="58" applyFont="1" applyFill="1" applyBorder="1" applyAlignment="1" applyProtection="1">
      <alignment horizontal="left" vertical="center" wrapText="1" indent="1"/>
      <protection/>
    </xf>
    <xf numFmtId="0" fontId="9" fillId="0" borderId="35" xfId="58" applyFont="1" applyFill="1" applyBorder="1" applyAlignment="1" applyProtection="1">
      <alignment horizontal="left" vertical="center" wrapText="1" indent="1"/>
      <protection/>
    </xf>
    <xf numFmtId="0" fontId="9" fillId="0" borderId="34" xfId="58" applyFont="1" applyFill="1" applyBorder="1" applyAlignment="1" applyProtection="1">
      <alignment horizontal="left" vertical="center" wrapText="1" indent="1"/>
      <protection/>
    </xf>
    <xf numFmtId="0" fontId="9" fillId="0" borderId="76" xfId="58" applyFont="1" applyFill="1" applyBorder="1" applyAlignment="1" applyProtection="1">
      <alignment horizontal="left" vertical="center" wrapText="1" indent="1"/>
      <protection/>
    </xf>
    <xf numFmtId="0" fontId="53" fillId="0" borderId="34" xfId="57" applyFont="1" applyBorder="1" applyAlignment="1" applyProtection="1">
      <alignment horizontal="left" vertical="center" wrapText="1" indent="1"/>
      <protection/>
    </xf>
    <xf numFmtId="0" fontId="52" fillId="0" borderId="27" xfId="57" applyFont="1" applyBorder="1" applyAlignment="1" applyProtection="1">
      <alignment horizontal="left" vertical="center" wrapText="1" indent="1"/>
      <protection/>
    </xf>
    <xf numFmtId="0" fontId="53" fillId="0" borderId="27" xfId="57" applyFont="1" applyBorder="1" applyAlignment="1" applyProtection="1">
      <alignment horizontal="left" vertical="center" wrapText="1" indent="1"/>
      <protection/>
    </xf>
    <xf numFmtId="0" fontId="52" fillId="0" borderId="27" xfId="57" applyFont="1" applyBorder="1" applyAlignment="1" applyProtection="1">
      <alignment horizontal="left" vertical="center" indent="1"/>
      <protection/>
    </xf>
    <xf numFmtId="0" fontId="52" fillId="0" borderId="28" xfId="57" applyFont="1" applyBorder="1" applyAlignment="1" applyProtection="1">
      <alignment horizontal="left" vertical="center" indent="1"/>
      <protection/>
    </xf>
    <xf numFmtId="0" fontId="20" fillId="0" borderId="28" xfId="57" applyFont="1" applyBorder="1" applyAlignment="1" applyProtection="1">
      <alignment horizontal="left" vertical="center" wrapText="1" indent="1"/>
      <protection/>
    </xf>
    <xf numFmtId="0" fontId="52" fillId="0" borderId="28" xfId="57" applyFont="1" applyBorder="1" applyAlignment="1" applyProtection="1">
      <alignment horizontal="left" vertical="center" wrapText="1" indent="1"/>
      <protection/>
    </xf>
    <xf numFmtId="0" fontId="20" fillId="0" borderId="35" xfId="57" applyFont="1" applyBorder="1" applyAlignment="1" applyProtection="1">
      <alignment horizontal="left" vertical="center" wrapText="1" indent="1"/>
      <protection/>
    </xf>
    <xf numFmtId="0" fontId="13" fillId="0" borderId="73" xfId="58" applyFont="1" applyFill="1" applyBorder="1" applyAlignment="1" applyProtection="1">
      <alignment horizontal="left" vertical="center" wrapText="1" indent="1"/>
      <protection/>
    </xf>
    <xf numFmtId="0" fontId="54" fillId="0" borderId="73" xfId="57" applyFont="1" applyBorder="1" applyAlignment="1" applyProtection="1">
      <alignment horizontal="left" vertical="center" wrapText="1" indent="1"/>
      <protection/>
    </xf>
    <xf numFmtId="0" fontId="54" fillId="0" borderId="35" xfId="57" applyFont="1" applyBorder="1" applyAlignment="1" applyProtection="1">
      <alignment horizontal="left" vertical="center" wrapText="1" indent="1"/>
      <protection/>
    </xf>
    <xf numFmtId="0" fontId="10" fillId="0" borderId="46" xfId="58" applyFont="1" applyFill="1" applyBorder="1" applyAlignment="1" applyProtection="1">
      <alignment horizontal="center" vertical="center" wrapText="1"/>
      <protection/>
    </xf>
    <xf numFmtId="188" fontId="10" fillId="0" borderId="36" xfId="58" applyNumberFormat="1" applyFont="1" applyFill="1" applyBorder="1" applyAlignment="1" applyProtection="1">
      <alignment horizontal="right" vertical="center" wrapText="1" indent="1"/>
      <protection/>
    </xf>
    <xf numFmtId="188" fontId="10" fillId="0" borderId="46" xfId="58" applyNumberFormat="1" applyFont="1" applyFill="1" applyBorder="1" applyAlignment="1" applyProtection="1">
      <alignment horizontal="right" vertical="center" wrapText="1" indent="1"/>
      <protection/>
    </xf>
    <xf numFmtId="188" fontId="9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88" fontId="11" fillId="0" borderId="53" xfId="58" applyNumberFormat="1" applyFont="1" applyFill="1" applyBorder="1" applyAlignment="1" applyProtection="1">
      <alignment horizontal="right" vertical="center" wrapText="1" indent="1"/>
      <protection/>
    </xf>
    <xf numFmtId="188" fontId="11" fillId="0" borderId="24" xfId="58" applyNumberFormat="1" applyFont="1" applyFill="1" applyBorder="1" applyAlignment="1" applyProtection="1">
      <alignment horizontal="right" vertical="center" wrapText="1" indent="1"/>
      <protection/>
    </xf>
    <xf numFmtId="188" fontId="9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88" fontId="13" fillId="0" borderId="46" xfId="58" applyNumberFormat="1" applyFont="1" applyFill="1" applyBorder="1" applyAlignment="1" applyProtection="1">
      <alignment horizontal="right" vertical="center" wrapText="1" indent="1"/>
      <protection/>
    </xf>
    <xf numFmtId="188" fontId="10" fillId="0" borderId="46" xfId="58" applyNumberFormat="1" applyFont="1" applyFill="1" applyBorder="1" applyAlignment="1" applyProtection="1">
      <alignment horizontal="right" vertical="center" wrapText="1" indent="1"/>
      <protection/>
    </xf>
    <xf numFmtId="188" fontId="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51" xfId="58" applyNumberFormat="1" applyFont="1" applyFill="1" applyBorder="1" applyAlignment="1" applyProtection="1" quotePrefix="1">
      <alignment horizontal="right" vertical="center" wrapText="1" indent="1"/>
      <protection locked="0"/>
    </xf>
    <xf numFmtId="188" fontId="18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46" xfId="58" applyFont="1" applyFill="1" applyBorder="1" applyAlignment="1" applyProtection="1">
      <alignment horizontal="center" vertical="center" wrapText="1"/>
      <protection/>
    </xf>
    <xf numFmtId="0" fontId="18" fillId="0" borderId="38" xfId="58" applyFont="1" applyFill="1" applyBorder="1" applyAlignment="1" applyProtection="1">
      <alignment horizontal="center" vertical="center" wrapText="1"/>
      <protection/>
    </xf>
    <xf numFmtId="0" fontId="18" fillId="0" borderId="21" xfId="58" applyFont="1" applyFill="1" applyBorder="1" applyAlignment="1" applyProtection="1">
      <alignment horizontal="center" vertical="center" wrapText="1"/>
      <protection/>
    </xf>
    <xf numFmtId="188" fontId="9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7" xfId="58" applyFont="1" applyFill="1" applyBorder="1" applyAlignment="1" applyProtection="1">
      <alignment horizontal="center" vertical="center" wrapText="1"/>
      <protection/>
    </xf>
    <xf numFmtId="0" fontId="9" fillId="0" borderId="77" xfId="58" applyFont="1" applyFill="1" applyBorder="1">
      <alignment/>
      <protection/>
    </xf>
    <xf numFmtId="188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47" xfId="58" applyNumberFormat="1" applyFont="1" applyFill="1" applyBorder="1" applyAlignment="1" applyProtection="1" quotePrefix="1">
      <alignment horizontal="right" vertical="center" wrapText="1" indent="1"/>
      <protection locked="0"/>
    </xf>
    <xf numFmtId="188" fontId="9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88" fontId="9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88" fontId="10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32" xfId="57" applyFont="1" applyBorder="1" applyAlignment="1" applyProtection="1">
      <alignment horizontal="right" vertical="center" wrapText="1" indent="1"/>
      <protection locked="0"/>
    </xf>
    <xf numFmtId="0" fontId="52" fillId="0" borderId="22" xfId="57" applyFont="1" applyBorder="1" applyAlignment="1" applyProtection="1">
      <alignment horizontal="right" vertical="center" wrapText="1" indent="1"/>
      <protection locked="0"/>
    </xf>
    <xf numFmtId="0" fontId="54" fillId="0" borderId="52" xfId="57" applyFont="1" applyBorder="1" applyAlignment="1" applyProtection="1" quotePrefix="1">
      <alignment horizontal="right" vertical="center" wrapText="1" indent="1"/>
      <protection locked="0"/>
    </xf>
    <xf numFmtId="188" fontId="20" fillId="0" borderId="47" xfId="57" applyNumberFormat="1" applyFont="1" applyBorder="1" applyAlignment="1" applyProtection="1">
      <alignment horizontal="right" vertical="center" wrapText="1" indent="1"/>
      <protection/>
    </xf>
    <xf numFmtId="0" fontId="4" fillId="0" borderId="0" xfId="58" applyFont="1" applyFill="1" applyBorder="1">
      <alignment/>
      <protection/>
    </xf>
    <xf numFmtId="0" fontId="10" fillId="0" borderId="78" xfId="58" applyFont="1" applyFill="1" applyBorder="1" applyAlignment="1" applyProtection="1">
      <alignment vertical="center" wrapText="1"/>
      <protection/>
    </xf>
    <xf numFmtId="0" fontId="9" fillId="0" borderId="41" xfId="58" applyFont="1" applyFill="1" applyBorder="1" applyAlignment="1" applyProtection="1">
      <alignment horizontal="left" vertical="center" wrapText="1" indent="1"/>
      <protection/>
    </xf>
    <xf numFmtId="0" fontId="9" fillId="0" borderId="27" xfId="58" applyFont="1" applyFill="1" applyBorder="1" applyAlignment="1" applyProtection="1">
      <alignment horizontal="left" indent="6"/>
      <protection/>
    </xf>
    <xf numFmtId="0" fontId="9" fillId="0" borderId="27" xfId="58" applyFont="1" applyFill="1" applyBorder="1" applyAlignment="1" applyProtection="1">
      <alignment horizontal="left" vertical="center" wrapText="1" indent="6"/>
      <protection/>
    </xf>
    <xf numFmtId="0" fontId="9" fillId="0" borderId="76" xfId="58" applyFont="1" applyFill="1" applyBorder="1" applyAlignment="1" applyProtection="1">
      <alignment horizontal="left" vertical="center" wrapText="1" indent="6"/>
      <protection/>
    </xf>
    <xf numFmtId="0" fontId="9" fillId="0" borderId="28" xfId="58" applyFont="1" applyFill="1" applyBorder="1" applyAlignment="1" applyProtection="1">
      <alignment horizontal="left" vertical="center" wrapText="1" indent="6"/>
      <protection/>
    </xf>
    <xf numFmtId="0" fontId="10" fillId="0" borderId="73" xfId="58" applyFont="1" applyFill="1" applyBorder="1" applyAlignment="1" applyProtection="1">
      <alignment vertical="center" wrapText="1"/>
      <protection/>
    </xf>
    <xf numFmtId="0" fontId="52" fillId="0" borderId="27" xfId="57" applyFont="1" applyBorder="1" applyAlignment="1" applyProtection="1" quotePrefix="1">
      <alignment horizontal="left" vertical="center" wrapText="1" indent="6"/>
      <protection/>
    </xf>
    <xf numFmtId="0" fontId="52" fillId="0" borderId="28" xfId="57" applyFont="1" applyBorder="1" applyAlignment="1" applyProtection="1" quotePrefix="1">
      <alignment horizontal="left" vertical="center" wrapText="1" indent="6"/>
      <protection/>
    </xf>
    <xf numFmtId="0" fontId="10" fillId="0" borderId="73" xfId="58" applyFont="1" applyFill="1" applyBorder="1" applyAlignment="1" applyProtection="1">
      <alignment horizontal="left" vertical="center" wrapText="1" indent="1"/>
      <protection/>
    </xf>
    <xf numFmtId="0" fontId="13" fillId="0" borderId="75" xfId="58" applyFont="1" applyFill="1" applyBorder="1" applyAlignment="1" applyProtection="1">
      <alignment horizontal="left" vertical="center" wrapText="1" indent="1"/>
      <protection/>
    </xf>
    <xf numFmtId="0" fontId="53" fillId="0" borderId="73" xfId="57" applyFont="1" applyBorder="1" applyAlignment="1" applyProtection="1">
      <alignment horizontal="left" vertical="center" wrapText="1" indent="1"/>
      <protection/>
    </xf>
    <xf numFmtId="0" fontId="52" fillId="0" borderId="76" xfId="57" applyFont="1" applyBorder="1" applyAlignment="1" applyProtection="1">
      <alignment horizontal="left" vertical="center" wrapText="1" indent="1"/>
      <protection/>
    </xf>
    <xf numFmtId="0" fontId="15" fillId="0" borderId="74" xfId="58" applyFill="1" applyBorder="1">
      <alignment/>
      <protection/>
    </xf>
    <xf numFmtId="0" fontId="15" fillId="0" borderId="15" xfId="58" applyFill="1" applyBorder="1">
      <alignment/>
      <protection/>
    </xf>
    <xf numFmtId="188" fontId="9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58" applyFill="1" applyBorder="1">
      <alignment/>
      <protection/>
    </xf>
    <xf numFmtId="0" fontId="15" fillId="0" borderId="23" xfId="58" applyFill="1" applyBorder="1" applyAlignment="1">
      <alignment horizontal="left" vertical="center" indent="1"/>
      <protection/>
    </xf>
    <xf numFmtId="188" fontId="11" fillId="0" borderId="46" xfId="58" applyNumberFormat="1" applyFont="1" applyFill="1" applyBorder="1" applyAlignment="1" applyProtection="1">
      <alignment horizontal="right" vertical="center" wrapText="1" indent="1"/>
      <protection/>
    </xf>
    <xf numFmtId="0" fontId="52" fillId="0" borderId="53" xfId="57" applyFont="1" applyBorder="1" applyAlignment="1" applyProtection="1">
      <alignment horizontal="right" vertical="center" wrapText="1" indent="1"/>
      <protection locked="0"/>
    </xf>
    <xf numFmtId="0" fontId="52" fillId="0" borderId="24" xfId="57" applyFont="1" applyBorder="1" applyAlignment="1" applyProtection="1">
      <alignment horizontal="right" vertical="center" wrapText="1" indent="1"/>
      <protection locked="0"/>
    </xf>
    <xf numFmtId="0" fontId="52" fillId="0" borderId="54" xfId="57" applyFont="1" applyBorder="1" applyAlignment="1" applyProtection="1">
      <alignment horizontal="right" vertical="center" wrapText="1" indent="1"/>
      <protection locked="0"/>
    </xf>
    <xf numFmtId="188" fontId="20" fillId="0" borderId="46" xfId="57" applyNumberFormat="1" applyFont="1" applyBorder="1" applyAlignment="1" applyProtection="1">
      <alignment horizontal="right" vertical="center" wrapText="1" indent="1"/>
      <protection/>
    </xf>
    <xf numFmtId="0" fontId="54" fillId="0" borderId="46" xfId="57" applyFont="1" applyBorder="1" applyAlignment="1" applyProtection="1" quotePrefix="1">
      <alignment horizontal="right" vertical="center" wrapText="1" indent="1"/>
      <protection locked="0"/>
    </xf>
    <xf numFmtId="0" fontId="9" fillId="0" borderId="74" xfId="58" applyFont="1" applyFill="1" applyBorder="1">
      <alignment/>
      <protection/>
    </xf>
    <xf numFmtId="0" fontId="9" fillId="0" borderId="15" xfId="58" applyFont="1" applyFill="1" applyBorder="1">
      <alignment/>
      <protection/>
    </xf>
    <xf numFmtId="0" fontId="9" fillId="0" borderId="23" xfId="58" applyFont="1" applyFill="1" applyBorder="1">
      <alignment/>
      <protection/>
    </xf>
    <xf numFmtId="0" fontId="9" fillId="0" borderId="79" xfId="58" applyFont="1" applyFill="1" applyBorder="1">
      <alignment/>
      <protection/>
    </xf>
    <xf numFmtId="0" fontId="9" fillId="0" borderId="42" xfId="58" applyFont="1" applyFill="1" applyBorder="1">
      <alignment/>
      <protection/>
    </xf>
    <xf numFmtId="0" fontId="9" fillId="0" borderId="80" xfId="58" applyFont="1" applyFill="1" applyBorder="1">
      <alignment/>
      <protection/>
    </xf>
    <xf numFmtId="0" fontId="9" fillId="0" borderId="59" xfId="58" applyFont="1" applyFill="1" applyBorder="1">
      <alignment/>
      <protection/>
    </xf>
    <xf numFmtId="10" fontId="17" fillId="0" borderId="15" xfId="65" applyNumberFormat="1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188" fontId="10" fillId="0" borderId="47" xfId="58" applyNumberFormat="1" applyFont="1" applyFill="1" applyBorder="1" applyAlignment="1" applyProtection="1">
      <alignment horizontal="right" vertical="center" wrapText="1" indent="1"/>
      <protection/>
    </xf>
    <xf numFmtId="188" fontId="10" fillId="0" borderId="47" xfId="58" applyNumberFormat="1" applyFont="1" applyFill="1" applyBorder="1" applyAlignment="1" applyProtection="1">
      <alignment horizontal="right" vertical="center" wrapText="1" indent="1"/>
      <protection/>
    </xf>
    <xf numFmtId="188" fontId="11" fillId="0" borderId="47" xfId="58" applyNumberFormat="1" applyFont="1" applyFill="1" applyBorder="1" applyAlignment="1" applyProtection="1">
      <alignment horizontal="right" vertical="center" wrapText="1" indent="1"/>
      <protection/>
    </xf>
    <xf numFmtId="188" fontId="10" fillId="0" borderId="21" xfId="58" applyNumberFormat="1" applyFont="1" applyFill="1" applyBorder="1" applyAlignment="1" applyProtection="1">
      <alignment horizontal="right" vertical="center" wrapText="1" indent="1"/>
      <protection/>
    </xf>
    <xf numFmtId="0" fontId="9" fillId="0" borderId="47" xfId="58" applyFont="1" applyFill="1" applyBorder="1">
      <alignment/>
      <protection/>
    </xf>
    <xf numFmtId="188" fontId="10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88" fontId="11" fillId="0" borderId="26" xfId="58" applyNumberFormat="1" applyFont="1" applyFill="1" applyBorder="1" applyAlignment="1" applyProtection="1">
      <alignment horizontal="right" vertical="center" wrapText="1" indent="1"/>
      <protection/>
    </xf>
    <xf numFmtId="188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188" fontId="13" fillId="0" borderId="47" xfId="58" applyNumberFormat="1" applyFont="1" applyFill="1" applyBorder="1" applyAlignment="1" applyProtection="1">
      <alignment horizontal="right" vertical="center" wrapText="1" indent="1"/>
      <protection/>
    </xf>
    <xf numFmtId="3" fontId="12" fillId="0" borderId="0" xfId="0" applyNumberFormat="1" applyFont="1" applyAlignment="1">
      <alignment/>
    </xf>
    <xf numFmtId="10" fontId="17" fillId="0" borderId="32" xfId="65" applyNumberFormat="1" applyFont="1" applyBorder="1" applyAlignment="1">
      <alignment/>
    </xf>
    <xf numFmtId="10" fontId="17" fillId="0" borderId="15" xfId="65" applyNumberFormat="1" applyFont="1" applyBorder="1" applyAlignment="1">
      <alignment/>
    </xf>
    <xf numFmtId="10" fontId="17" fillId="0" borderId="10" xfId="65" applyNumberFormat="1" applyFont="1" applyBorder="1" applyAlignment="1">
      <alignment/>
    </xf>
    <xf numFmtId="10" fontId="17" fillId="0" borderId="55" xfId="65" applyNumberFormat="1" applyFont="1" applyBorder="1" applyAlignment="1">
      <alignment horizontal="center"/>
    </xf>
    <xf numFmtId="0" fontId="10" fillId="0" borderId="8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188" fontId="14" fillId="0" borderId="0" xfId="58" applyNumberFormat="1" applyFont="1" applyFill="1" applyBorder="1" applyAlignment="1" applyProtection="1">
      <alignment horizontal="center" vertical="center"/>
      <protection/>
    </xf>
    <xf numFmtId="188" fontId="24" fillId="0" borderId="72" xfId="58" applyNumberFormat="1" applyFont="1" applyFill="1" applyBorder="1" applyAlignment="1" applyProtection="1">
      <alignment horizontal="left" vertical="center"/>
      <protection/>
    </xf>
    <xf numFmtId="0" fontId="14" fillId="0" borderId="0" xfId="58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69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68" xfId="58" applyFont="1" applyFill="1" applyBorder="1" applyAlignment="1" applyProtection="1">
      <alignment vertical="center" shrinkToFit="1"/>
      <protection/>
    </xf>
    <xf numFmtId="49" fontId="53" fillId="0" borderId="62" xfId="57" applyNumberFormat="1" applyFont="1" applyBorder="1" applyAlignment="1" applyProtection="1">
      <alignment horizontal="center" vertical="center" wrapText="1"/>
      <protection/>
    </xf>
    <xf numFmtId="49" fontId="20" fillId="0" borderId="16" xfId="57" applyNumberFormat="1" applyFont="1" applyBorder="1" applyAlignment="1" applyProtection="1">
      <alignment horizontal="left" vertical="center" indent="1"/>
      <protection/>
    </xf>
    <xf numFmtId="49" fontId="52" fillId="0" borderId="16" xfId="57" applyNumberFormat="1" applyFont="1" applyBorder="1" applyAlignment="1" applyProtection="1">
      <alignment horizontal="center" vertical="center"/>
      <protection/>
    </xf>
    <xf numFmtId="49" fontId="52" fillId="0" borderId="14" xfId="57" applyNumberFormat="1" applyFont="1" applyBorder="1" applyAlignment="1" applyProtection="1">
      <alignment horizontal="center" vertical="center"/>
      <protection/>
    </xf>
    <xf numFmtId="49" fontId="52" fillId="0" borderId="31" xfId="57" applyNumberFormat="1" applyFont="1" applyBorder="1" applyAlignment="1" applyProtection="1">
      <alignment horizontal="center" vertical="center" wrapText="1"/>
      <protection/>
    </xf>
    <xf numFmtId="49" fontId="52" fillId="0" borderId="16" xfId="57" applyNumberFormat="1" applyFont="1" applyBorder="1" applyAlignment="1" applyProtection="1">
      <alignment horizontal="center" vertical="center" wrapText="1"/>
      <protection/>
    </xf>
    <xf numFmtId="49" fontId="52" fillId="0" borderId="25" xfId="57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54" fillId="0" borderId="84" xfId="57" applyFont="1" applyBorder="1" applyAlignment="1" applyProtection="1">
      <alignment horizontal="left" vertical="center" wrapText="1" indent="1"/>
      <protection/>
    </xf>
    <xf numFmtId="0" fontId="54" fillId="0" borderId="47" xfId="57" applyFont="1" applyBorder="1" applyAlignment="1" applyProtection="1">
      <alignment horizontal="left" vertical="center" wrapText="1" indent="1"/>
      <protection/>
    </xf>
    <xf numFmtId="0" fontId="15" fillId="0" borderId="0" xfId="58" applyFill="1" applyBorder="1">
      <alignment/>
      <protection/>
    </xf>
    <xf numFmtId="0" fontId="15" fillId="0" borderId="0" xfId="58" applyFill="1" applyBorder="1" applyAlignment="1">
      <alignment/>
      <protection/>
    </xf>
    <xf numFmtId="188" fontId="24" fillId="0" borderId="0" xfId="58" applyNumberFormat="1" applyFont="1" applyFill="1" applyBorder="1" applyAlignment="1" applyProtection="1">
      <alignment horizontal="left"/>
      <protection/>
    </xf>
    <xf numFmtId="0" fontId="18" fillId="0" borderId="47" xfId="58" applyFont="1" applyFill="1" applyBorder="1" applyAlignment="1" applyProtection="1">
      <alignment horizontal="center" vertical="center" wrapText="1"/>
      <protection/>
    </xf>
    <xf numFmtId="3" fontId="52" fillId="0" borderId="77" xfId="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2" xfId="4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0" fontId="6" fillId="0" borderId="46" xfId="0" applyFont="1" applyBorder="1" applyAlignment="1">
      <alignment vertical="center"/>
    </xf>
    <xf numFmtId="3" fontId="6" fillId="0" borderId="62" xfId="40" applyNumberFormat="1" applyFont="1" applyBorder="1" applyAlignment="1">
      <alignment vertical="center"/>
    </xf>
    <xf numFmtId="3" fontId="6" fillId="0" borderId="47" xfId="40" applyNumberFormat="1" applyFont="1" applyBorder="1" applyAlignment="1">
      <alignment vertical="center"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9" xfId="0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4_2013-2013.évi költségvetési rendelt melléklet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J127"/>
  <sheetViews>
    <sheetView zoomScaleSheetLayoutView="100" workbookViewId="0" topLeftCell="A55">
      <selection activeCell="G67" sqref="G67"/>
    </sheetView>
  </sheetViews>
  <sheetFormatPr defaultColWidth="9.140625" defaultRowHeight="12.75"/>
  <cols>
    <col min="1" max="1" width="8.140625" style="270" customWidth="1"/>
    <col min="2" max="2" width="71.7109375" style="270" customWidth="1"/>
    <col min="3" max="3" width="16.57421875" style="271" bestFit="1" customWidth="1"/>
    <col min="4" max="4" width="14.00390625" style="271" customWidth="1"/>
    <col min="5" max="5" width="14.00390625" style="204" customWidth="1"/>
    <col min="6" max="16384" width="8.00390625" style="204" customWidth="1"/>
  </cols>
  <sheetData>
    <row r="1" spans="1:4" ht="15.75" customHeight="1">
      <c r="A1" s="397" t="s">
        <v>115</v>
      </c>
      <c r="B1" s="397"/>
      <c r="C1" s="397"/>
      <c r="D1" s="250"/>
    </row>
    <row r="2" spans="1:4" ht="15.75" customHeight="1" thickBot="1">
      <c r="A2" s="398" t="s">
        <v>116</v>
      </c>
      <c r="B2" s="398"/>
      <c r="C2" s="251" t="s">
        <v>263</v>
      </c>
      <c r="D2" s="269"/>
    </row>
    <row r="3" spans="1:5" ht="37.5" customHeight="1" thickBot="1">
      <c r="A3" s="205" t="s">
        <v>117</v>
      </c>
      <c r="B3" s="278" t="s">
        <v>118</v>
      </c>
      <c r="C3" s="324" t="s">
        <v>340</v>
      </c>
      <c r="D3" s="326" t="s">
        <v>341</v>
      </c>
      <c r="E3" s="325" t="s">
        <v>342</v>
      </c>
    </row>
    <row r="4" spans="1:5" s="207" customFormat="1" ht="12" customHeight="1" thickBot="1">
      <c r="A4" s="206">
        <v>1</v>
      </c>
      <c r="B4" s="276">
        <v>2</v>
      </c>
      <c r="C4" s="302">
        <v>3</v>
      </c>
      <c r="D4" s="329"/>
      <c r="E4" s="330"/>
    </row>
    <row r="5" spans="1:7" s="209" customFormat="1" ht="12" customHeight="1" thickBot="1">
      <c r="A5" s="208" t="s">
        <v>119</v>
      </c>
      <c r="B5" s="280" t="s">
        <v>120</v>
      </c>
      <c r="C5" s="303">
        <f>+C6+C11+C20</f>
        <v>581518</v>
      </c>
      <c r="D5" s="303">
        <f>+D6+D11+D20</f>
        <v>554525</v>
      </c>
      <c r="E5" s="382">
        <f>+E6+E11+E20</f>
        <v>291897</v>
      </c>
      <c r="F5" s="272"/>
      <c r="G5" s="272"/>
    </row>
    <row r="6" spans="1:5" s="209" customFormat="1" ht="12" customHeight="1" thickBot="1">
      <c r="A6" s="210" t="s">
        <v>121</v>
      </c>
      <c r="B6" s="281" t="s">
        <v>264</v>
      </c>
      <c r="C6" s="304">
        <f>+C7+C8+C9+C10</f>
        <v>287166</v>
      </c>
      <c r="D6" s="304">
        <f>+D7+D8+D9+D10</f>
        <v>287071</v>
      </c>
      <c r="E6" s="379">
        <f>+E7+E8+E9+E10</f>
        <v>165030</v>
      </c>
    </row>
    <row r="7" spans="1:5" s="209" customFormat="1" ht="12" customHeight="1">
      <c r="A7" s="211" t="s">
        <v>122</v>
      </c>
      <c r="B7" s="282" t="s">
        <v>123</v>
      </c>
      <c r="C7" s="305">
        <v>279191</v>
      </c>
      <c r="D7" s="331">
        <v>279191</v>
      </c>
      <c r="E7" s="373">
        <v>156764</v>
      </c>
    </row>
    <row r="8" spans="1:5" s="209" customFormat="1" ht="12" customHeight="1">
      <c r="A8" s="211" t="s">
        <v>124</v>
      </c>
      <c r="B8" s="283" t="s">
        <v>125</v>
      </c>
      <c r="C8" s="305"/>
      <c r="D8" s="327"/>
      <c r="E8" s="374"/>
    </row>
    <row r="9" spans="1:5" s="209" customFormat="1" ht="12" customHeight="1">
      <c r="A9" s="211" t="s">
        <v>126</v>
      </c>
      <c r="B9" s="283" t="s">
        <v>128</v>
      </c>
      <c r="C9" s="305">
        <v>7800</v>
      </c>
      <c r="D9" s="327">
        <v>7800</v>
      </c>
      <c r="E9" s="374">
        <v>8051</v>
      </c>
    </row>
    <row r="10" spans="1:5" s="209" customFormat="1" ht="12" customHeight="1" thickBot="1">
      <c r="A10" s="211" t="s">
        <v>127</v>
      </c>
      <c r="B10" s="284" t="s">
        <v>131</v>
      </c>
      <c r="C10" s="305">
        <v>175</v>
      </c>
      <c r="D10" s="332">
        <v>80</v>
      </c>
      <c r="E10" s="375">
        <v>215</v>
      </c>
    </row>
    <row r="11" spans="1:5" s="209" customFormat="1" ht="12" customHeight="1" thickBot="1">
      <c r="A11" s="210" t="s">
        <v>132</v>
      </c>
      <c r="B11" s="280" t="s">
        <v>133</v>
      </c>
      <c r="C11" s="304">
        <f>+C12+C13+C14+C15+C16+C17+C18+C19</f>
        <v>230352</v>
      </c>
      <c r="D11" s="304">
        <f>+D12+D13+D14+D15+D16+D17+D18+D19</f>
        <v>241854</v>
      </c>
      <c r="E11" s="379">
        <f>+E12+E13+E14+E15+E16+E17+E18+E19</f>
        <v>113460</v>
      </c>
    </row>
    <row r="12" spans="1:5" s="209" customFormat="1" ht="12" customHeight="1">
      <c r="A12" s="212" t="s">
        <v>134</v>
      </c>
      <c r="B12" s="285" t="s">
        <v>135</v>
      </c>
      <c r="C12" s="306">
        <v>9586</v>
      </c>
      <c r="D12" s="331">
        <v>18375</v>
      </c>
      <c r="E12" s="373">
        <v>3621</v>
      </c>
    </row>
    <row r="13" spans="1:5" s="209" customFormat="1" ht="12" customHeight="1">
      <c r="A13" s="211" t="s">
        <v>136</v>
      </c>
      <c r="B13" s="286" t="s">
        <v>137</v>
      </c>
      <c r="C13" s="305">
        <v>5149</v>
      </c>
      <c r="D13" s="327">
        <v>4725</v>
      </c>
      <c r="E13" s="374">
        <v>2561</v>
      </c>
    </row>
    <row r="14" spans="1:5" s="209" customFormat="1" ht="12" customHeight="1">
      <c r="A14" s="211" t="s">
        <v>138</v>
      </c>
      <c r="B14" s="286" t="s">
        <v>139</v>
      </c>
      <c r="C14" s="305">
        <v>81683</v>
      </c>
      <c r="D14" s="327">
        <v>75431</v>
      </c>
      <c r="E14" s="374">
        <v>25686</v>
      </c>
    </row>
    <row r="15" spans="1:5" s="209" customFormat="1" ht="12" customHeight="1">
      <c r="A15" s="211" t="s">
        <v>140</v>
      </c>
      <c r="B15" s="286" t="s">
        <v>141</v>
      </c>
      <c r="C15" s="305">
        <v>19650</v>
      </c>
      <c r="D15" s="327">
        <v>20425</v>
      </c>
      <c r="E15" s="374">
        <v>11420</v>
      </c>
    </row>
    <row r="16" spans="1:5" s="209" customFormat="1" ht="12" customHeight="1">
      <c r="A16" s="213" t="s">
        <v>142</v>
      </c>
      <c r="B16" s="287" t="s">
        <v>143</v>
      </c>
      <c r="C16" s="307">
        <v>1431</v>
      </c>
      <c r="D16" s="327">
        <v>1451</v>
      </c>
      <c r="E16" s="374">
        <v>447</v>
      </c>
    </row>
    <row r="17" spans="1:5" s="209" customFormat="1" ht="12" customHeight="1">
      <c r="A17" s="211" t="s">
        <v>144</v>
      </c>
      <c r="B17" s="286" t="s">
        <v>265</v>
      </c>
      <c r="C17" s="305">
        <v>37550</v>
      </c>
      <c r="D17" s="327">
        <v>61108</v>
      </c>
      <c r="E17" s="374">
        <v>31898</v>
      </c>
    </row>
    <row r="18" spans="1:5" s="209" customFormat="1" ht="12" customHeight="1">
      <c r="A18" s="211" t="s">
        <v>145</v>
      </c>
      <c r="B18" s="286" t="s">
        <v>146</v>
      </c>
      <c r="C18" s="305"/>
      <c r="D18" s="327"/>
      <c r="E18" s="374">
        <v>290</v>
      </c>
    </row>
    <row r="19" spans="1:5" s="209" customFormat="1" ht="12" customHeight="1" thickBot="1">
      <c r="A19" s="214" t="s">
        <v>147</v>
      </c>
      <c r="B19" s="288" t="s">
        <v>148</v>
      </c>
      <c r="C19" s="308">
        <v>75303</v>
      </c>
      <c r="D19" s="332">
        <v>60339</v>
      </c>
      <c r="E19" s="375">
        <v>37537</v>
      </c>
    </row>
    <row r="20" spans="1:5" s="209" customFormat="1" ht="12" customHeight="1" thickBot="1">
      <c r="A20" s="210" t="s">
        <v>149</v>
      </c>
      <c r="B20" s="280" t="s">
        <v>262</v>
      </c>
      <c r="C20" s="309">
        <v>64000</v>
      </c>
      <c r="D20" s="333">
        <v>25600</v>
      </c>
      <c r="E20" s="384">
        <v>13407</v>
      </c>
    </row>
    <row r="21" spans="1:5" s="209" customFormat="1" ht="12" customHeight="1" thickBot="1">
      <c r="A21" s="210" t="s">
        <v>150</v>
      </c>
      <c r="B21" s="280" t="s">
        <v>235</v>
      </c>
      <c r="C21" s="304">
        <f>+C22+C23+C24+C25+C26+C27+C28+C29</f>
        <v>841046</v>
      </c>
      <c r="D21" s="304">
        <f>+D22+D23+D24+D25+D26+D27+D28+D29</f>
        <v>877306</v>
      </c>
      <c r="E21" s="379">
        <f>+E22+E23+E24+E25+E26+E27+E28+E29</f>
        <v>397401</v>
      </c>
    </row>
    <row r="22" spans="1:5" s="209" customFormat="1" ht="12" customHeight="1">
      <c r="A22" s="215" t="s">
        <v>151</v>
      </c>
      <c r="B22" s="289" t="s">
        <v>152</v>
      </c>
      <c r="C22" s="310">
        <v>15507</v>
      </c>
      <c r="D22" s="331">
        <v>15507</v>
      </c>
      <c r="E22" s="373">
        <v>7753</v>
      </c>
    </row>
    <row r="23" spans="1:5" s="209" customFormat="1" ht="12" customHeight="1">
      <c r="A23" s="211" t="s">
        <v>153</v>
      </c>
      <c r="B23" s="286" t="s">
        <v>154</v>
      </c>
      <c r="C23" s="305">
        <v>509583</v>
      </c>
      <c r="D23" s="327">
        <v>518021</v>
      </c>
      <c r="E23" s="374">
        <v>260177</v>
      </c>
    </row>
    <row r="24" spans="1:5" s="209" customFormat="1" ht="12" customHeight="1">
      <c r="A24" s="211" t="s">
        <v>155</v>
      </c>
      <c r="B24" s="286" t="s">
        <v>156</v>
      </c>
      <c r="C24" s="305">
        <v>8162</v>
      </c>
      <c r="D24" s="327">
        <v>11118</v>
      </c>
      <c r="E24" s="374">
        <v>11118</v>
      </c>
    </row>
    <row r="25" spans="1:5" s="209" customFormat="1" ht="12" customHeight="1">
      <c r="A25" s="216" t="s">
        <v>157</v>
      </c>
      <c r="B25" s="286" t="s">
        <v>158</v>
      </c>
      <c r="C25" s="311">
        <v>96902</v>
      </c>
      <c r="D25" s="327">
        <v>96902</v>
      </c>
      <c r="E25" s="374"/>
    </row>
    <row r="26" spans="1:5" s="209" customFormat="1" ht="12" customHeight="1">
      <c r="A26" s="216" t="s">
        <v>159</v>
      </c>
      <c r="B26" s="286" t="s">
        <v>160</v>
      </c>
      <c r="C26" s="311"/>
      <c r="D26" s="327"/>
      <c r="E26" s="374"/>
    </row>
    <row r="27" spans="1:5" s="209" customFormat="1" ht="12" customHeight="1">
      <c r="A27" s="211" t="s">
        <v>161</v>
      </c>
      <c r="B27" s="286" t="s">
        <v>348</v>
      </c>
      <c r="C27" s="305"/>
      <c r="D27" s="327">
        <v>19765</v>
      </c>
      <c r="E27" s="374">
        <v>19765</v>
      </c>
    </row>
    <row r="28" spans="1:5" s="209" customFormat="1" ht="12" customHeight="1">
      <c r="A28" s="211" t="s">
        <v>162</v>
      </c>
      <c r="B28" s="286" t="s">
        <v>266</v>
      </c>
      <c r="C28" s="312"/>
      <c r="D28" s="328"/>
      <c r="E28" s="374"/>
    </row>
    <row r="29" spans="1:5" s="209" customFormat="1" ht="12" customHeight="1" thickBot="1">
      <c r="A29" s="211" t="s">
        <v>163</v>
      </c>
      <c r="B29" s="290" t="s">
        <v>164</v>
      </c>
      <c r="C29" s="312">
        <v>210892</v>
      </c>
      <c r="D29" s="334">
        <v>215993</v>
      </c>
      <c r="E29" s="375">
        <v>98588</v>
      </c>
    </row>
    <row r="30" spans="1:5" s="209" customFormat="1" ht="12" customHeight="1" thickBot="1">
      <c r="A30" s="236" t="s">
        <v>165</v>
      </c>
      <c r="B30" s="280" t="s">
        <v>336</v>
      </c>
      <c r="C30" s="304">
        <f>+C31+C37</f>
        <v>652495</v>
      </c>
      <c r="D30" s="304">
        <f>+D31+D37</f>
        <v>663834</v>
      </c>
      <c r="E30" s="379">
        <f>+E31+E37</f>
        <v>212514</v>
      </c>
    </row>
    <row r="31" spans="1:5" s="209" customFormat="1" ht="12" customHeight="1">
      <c r="A31" s="252" t="s">
        <v>166</v>
      </c>
      <c r="B31" s="291" t="s">
        <v>267</v>
      </c>
      <c r="C31" s="313">
        <f>+C32+C33+C34+C35+C36</f>
        <v>391724</v>
      </c>
      <c r="D31" s="313">
        <f>+D32+D33+D34+D35+D36</f>
        <v>408026</v>
      </c>
      <c r="E31" s="385">
        <f>+E32+E33+E34+E35+E36</f>
        <v>171783</v>
      </c>
    </row>
    <row r="32" spans="1:5" s="209" customFormat="1" ht="12" customHeight="1">
      <c r="A32" s="253" t="s">
        <v>167</v>
      </c>
      <c r="B32" s="292" t="s">
        <v>268</v>
      </c>
      <c r="C32" s="312"/>
      <c r="D32" s="328"/>
      <c r="E32" s="374"/>
    </row>
    <row r="33" spans="1:5" s="209" customFormat="1" ht="12" customHeight="1">
      <c r="A33" s="253" t="s">
        <v>168</v>
      </c>
      <c r="B33" s="292" t="s">
        <v>269</v>
      </c>
      <c r="C33" s="312"/>
      <c r="D33" s="328"/>
      <c r="E33" s="374"/>
    </row>
    <row r="34" spans="1:5" s="209" customFormat="1" ht="12" customHeight="1">
      <c r="A34" s="253" t="s">
        <v>169</v>
      </c>
      <c r="B34" s="292" t="s">
        <v>270</v>
      </c>
      <c r="C34" s="312"/>
      <c r="D34" s="328">
        <v>3205</v>
      </c>
      <c r="E34" s="374">
        <v>3205</v>
      </c>
    </row>
    <row r="35" spans="1:5" s="209" customFormat="1" ht="12" customHeight="1">
      <c r="A35" s="253" t="s">
        <v>170</v>
      </c>
      <c r="B35" s="292" t="s">
        <v>271</v>
      </c>
      <c r="C35" s="312">
        <v>80745</v>
      </c>
      <c r="D35" s="328">
        <v>93842</v>
      </c>
      <c r="E35" s="374">
        <v>20808</v>
      </c>
    </row>
    <row r="36" spans="1:5" s="209" customFormat="1" ht="12" customHeight="1">
      <c r="A36" s="253" t="s">
        <v>171</v>
      </c>
      <c r="B36" s="292" t="s">
        <v>272</v>
      </c>
      <c r="C36" s="312">
        <v>310979</v>
      </c>
      <c r="D36" s="328">
        <v>310979</v>
      </c>
      <c r="E36" s="374">
        <v>147770</v>
      </c>
    </row>
    <row r="37" spans="1:5" s="209" customFormat="1" ht="12" customHeight="1">
      <c r="A37" s="253" t="s">
        <v>172</v>
      </c>
      <c r="B37" s="293" t="s">
        <v>273</v>
      </c>
      <c r="C37" s="314">
        <f>+C38+C39+C40+C41+C42</f>
        <v>260771</v>
      </c>
      <c r="D37" s="314">
        <f>+D38+D39+D40+D41+D42</f>
        <v>255808</v>
      </c>
      <c r="E37" s="386">
        <f>+E38+E39+E40+E41+E42</f>
        <v>40731</v>
      </c>
    </row>
    <row r="38" spans="1:5" s="209" customFormat="1" ht="12" customHeight="1">
      <c r="A38" s="253" t="s">
        <v>173</v>
      </c>
      <c r="B38" s="292" t="s">
        <v>268</v>
      </c>
      <c r="C38" s="312"/>
      <c r="D38" s="328"/>
      <c r="E38" s="374"/>
    </row>
    <row r="39" spans="1:5" s="209" customFormat="1" ht="12" customHeight="1">
      <c r="A39" s="253" t="s">
        <v>174</v>
      </c>
      <c r="B39" s="292" t="s">
        <v>269</v>
      </c>
      <c r="C39" s="312"/>
      <c r="D39" s="328"/>
      <c r="E39" s="374"/>
    </row>
    <row r="40" spans="1:5" s="209" customFormat="1" ht="12" customHeight="1">
      <c r="A40" s="253" t="s">
        <v>175</v>
      </c>
      <c r="B40" s="292" t="s">
        <v>270</v>
      </c>
      <c r="C40" s="312"/>
      <c r="D40" s="328"/>
      <c r="E40" s="374"/>
    </row>
    <row r="41" spans="1:5" s="209" customFormat="1" ht="12" customHeight="1">
      <c r="A41" s="253" t="s">
        <v>176</v>
      </c>
      <c r="B41" s="294" t="s">
        <v>271</v>
      </c>
      <c r="C41" s="312">
        <v>258731</v>
      </c>
      <c r="D41" s="328">
        <v>253768</v>
      </c>
      <c r="E41" s="374">
        <v>40333</v>
      </c>
    </row>
    <row r="42" spans="1:5" s="209" customFormat="1" ht="12" customHeight="1" thickBot="1">
      <c r="A42" s="254" t="s">
        <v>177</v>
      </c>
      <c r="B42" s="295" t="s">
        <v>274</v>
      </c>
      <c r="C42" s="315">
        <v>2040</v>
      </c>
      <c r="D42" s="334">
        <v>2040</v>
      </c>
      <c r="E42" s="375">
        <v>398</v>
      </c>
    </row>
    <row r="43" spans="1:5" s="209" customFormat="1" ht="12" customHeight="1" thickBot="1">
      <c r="A43" s="210" t="s">
        <v>178</v>
      </c>
      <c r="B43" s="296" t="s">
        <v>275</v>
      </c>
      <c r="C43" s="304">
        <f>+C44+C45</f>
        <v>14319</v>
      </c>
      <c r="D43" s="304">
        <f>+D44+D45</f>
        <v>13909</v>
      </c>
      <c r="E43" s="379">
        <f>+E44+E45</f>
        <v>7514</v>
      </c>
    </row>
    <row r="44" spans="1:5" s="209" customFormat="1" ht="12" customHeight="1">
      <c r="A44" s="215" t="s">
        <v>179</v>
      </c>
      <c r="B44" s="283" t="s">
        <v>276</v>
      </c>
      <c r="C44" s="310">
        <v>600</v>
      </c>
      <c r="D44" s="331">
        <v>190</v>
      </c>
      <c r="E44" s="373">
        <v>190</v>
      </c>
    </row>
    <row r="45" spans="1:5" s="209" customFormat="1" ht="12" customHeight="1" thickBot="1">
      <c r="A45" s="213" t="s">
        <v>181</v>
      </c>
      <c r="B45" s="297" t="s">
        <v>277</v>
      </c>
      <c r="C45" s="307">
        <v>13719</v>
      </c>
      <c r="D45" s="332">
        <v>13719</v>
      </c>
      <c r="E45" s="375">
        <v>7324</v>
      </c>
    </row>
    <row r="46" spans="1:5" s="209" customFormat="1" ht="12" customHeight="1" thickBot="1">
      <c r="A46" s="210" t="s">
        <v>182</v>
      </c>
      <c r="B46" s="296" t="s">
        <v>278</v>
      </c>
      <c r="C46" s="304">
        <f>+C47+C48+C49</f>
        <v>37016</v>
      </c>
      <c r="D46" s="304">
        <f>+D47+D48+D49</f>
        <v>36800</v>
      </c>
      <c r="E46" s="379">
        <f>+E47+E48+E49</f>
        <v>26475</v>
      </c>
    </row>
    <row r="47" spans="1:5" s="209" customFormat="1" ht="12" customHeight="1">
      <c r="A47" s="215" t="s">
        <v>183</v>
      </c>
      <c r="B47" s="283" t="s">
        <v>180</v>
      </c>
      <c r="C47" s="316">
        <v>37016</v>
      </c>
      <c r="D47" s="335">
        <v>36800</v>
      </c>
      <c r="E47" s="373">
        <v>1094</v>
      </c>
    </row>
    <row r="48" spans="1:5" s="209" customFormat="1" ht="12" customHeight="1">
      <c r="A48" s="211" t="s">
        <v>184</v>
      </c>
      <c r="B48" s="292" t="s">
        <v>347</v>
      </c>
      <c r="C48" s="312"/>
      <c r="D48" s="328"/>
      <c r="E48" s="374">
        <v>200</v>
      </c>
    </row>
    <row r="49" spans="1:5" s="209" customFormat="1" ht="12" customHeight="1" thickBot="1">
      <c r="A49" s="213" t="s">
        <v>279</v>
      </c>
      <c r="B49" s="297" t="s">
        <v>357</v>
      </c>
      <c r="C49" s="317"/>
      <c r="D49" s="328"/>
      <c r="E49" s="374">
        <v>25181</v>
      </c>
    </row>
    <row r="50" spans="1:6" s="209" customFormat="1" ht="17.25" customHeight="1" thickBot="1">
      <c r="A50" s="210" t="s">
        <v>185</v>
      </c>
      <c r="B50" s="298" t="s">
        <v>280</v>
      </c>
      <c r="C50" s="318"/>
      <c r="D50" s="336"/>
      <c r="E50" s="375">
        <v>26</v>
      </c>
      <c r="F50" s="221"/>
    </row>
    <row r="51" spans="1:5" s="209" customFormat="1" ht="12" customHeight="1" thickBot="1">
      <c r="A51" s="210" t="s">
        <v>186</v>
      </c>
      <c r="B51" s="299" t="s">
        <v>187</v>
      </c>
      <c r="C51" s="319">
        <f>+C6+C11+C20+C21+C30+C43+C46+C50</f>
        <v>2126394</v>
      </c>
      <c r="D51" s="319">
        <f>+D6+D11+D20+D21+D30+D43+D46+D50</f>
        <v>2146374</v>
      </c>
      <c r="E51" s="387">
        <f>+E6+E11+E20+E21+E30+E43+E46+E50</f>
        <v>935827</v>
      </c>
    </row>
    <row r="52" spans="1:5" s="209" customFormat="1" ht="12" customHeight="1" thickBot="1">
      <c r="A52" s="255" t="s">
        <v>188</v>
      </c>
      <c r="B52" s="281" t="s">
        <v>281</v>
      </c>
      <c r="C52" s="320">
        <f>+C53+C59</f>
        <v>393767</v>
      </c>
      <c r="D52" s="320">
        <f>+D53+D59</f>
        <v>430368</v>
      </c>
      <c r="E52" s="379">
        <f>+E53+E59</f>
        <v>381094</v>
      </c>
    </row>
    <row r="53" spans="1:5" s="209" customFormat="1" ht="15.75" customHeight="1">
      <c r="A53" s="256" t="s">
        <v>189</v>
      </c>
      <c r="B53" s="291" t="s">
        <v>282</v>
      </c>
      <c r="C53" s="313">
        <f>+C54+C55+C56+C57+C58</f>
        <v>6984</v>
      </c>
      <c r="D53" s="313">
        <f>+D54+D55+D56+D57+D58</f>
        <v>40313</v>
      </c>
      <c r="E53" s="385">
        <f>+E54+E55+E56+E57+E58</f>
        <v>9998</v>
      </c>
    </row>
    <row r="54" spans="1:5" s="209" customFormat="1" ht="14.25" customHeight="1">
      <c r="A54" s="424" t="s">
        <v>283</v>
      </c>
      <c r="B54" s="292" t="s">
        <v>284</v>
      </c>
      <c r="C54" s="312">
        <v>6984</v>
      </c>
      <c r="D54" s="328">
        <v>40313</v>
      </c>
      <c r="E54" s="374">
        <v>9998</v>
      </c>
    </row>
    <row r="55" spans="1:5" s="209" customFormat="1" ht="12" customHeight="1">
      <c r="A55" s="424" t="s">
        <v>285</v>
      </c>
      <c r="B55" s="292" t="s">
        <v>286</v>
      </c>
      <c r="C55" s="312"/>
      <c r="D55" s="328"/>
      <c r="E55" s="374"/>
    </row>
    <row r="56" spans="1:5" s="209" customFormat="1" ht="12" customHeight="1">
      <c r="A56" s="424" t="s">
        <v>287</v>
      </c>
      <c r="B56" s="292" t="s">
        <v>288</v>
      </c>
      <c r="C56" s="312"/>
      <c r="D56" s="328"/>
      <c r="E56" s="374"/>
    </row>
    <row r="57" spans="1:5" s="209" customFormat="1" ht="12" customHeight="1">
      <c r="A57" s="424" t="s">
        <v>289</v>
      </c>
      <c r="B57" s="292" t="s">
        <v>290</v>
      </c>
      <c r="C57" s="312"/>
      <c r="D57" s="328"/>
      <c r="E57" s="374"/>
    </row>
    <row r="58" spans="1:5" s="209" customFormat="1" ht="12" customHeight="1">
      <c r="A58" s="424" t="s">
        <v>291</v>
      </c>
      <c r="B58" s="292" t="s">
        <v>292</v>
      </c>
      <c r="C58" s="312"/>
      <c r="D58" s="328"/>
      <c r="E58" s="374"/>
    </row>
    <row r="59" spans="1:5" s="209" customFormat="1" ht="12" customHeight="1">
      <c r="A59" s="423" t="s">
        <v>190</v>
      </c>
      <c r="B59" s="293" t="s">
        <v>293</v>
      </c>
      <c r="C59" s="314">
        <f>+C60+C61+C62+C63+C64</f>
        <v>386783</v>
      </c>
      <c r="D59" s="314">
        <f>+D60+D61+D62+D63+D64</f>
        <v>390055</v>
      </c>
      <c r="E59" s="386">
        <f>+E60+E61+E62+E63+E64</f>
        <v>371096</v>
      </c>
    </row>
    <row r="60" spans="1:5" s="209" customFormat="1" ht="12" customHeight="1">
      <c r="A60" s="424" t="s">
        <v>294</v>
      </c>
      <c r="B60" s="292" t="s">
        <v>295</v>
      </c>
      <c r="C60" s="312">
        <v>386783</v>
      </c>
      <c r="D60" s="328">
        <v>390055</v>
      </c>
      <c r="E60" s="374">
        <v>371096</v>
      </c>
    </row>
    <row r="61" spans="1:5" s="209" customFormat="1" ht="12" customHeight="1">
      <c r="A61" s="424" t="s">
        <v>296</v>
      </c>
      <c r="B61" s="292" t="s">
        <v>297</v>
      </c>
      <c r="C61" s="312"/>
      <c r="D61" s="328"/>
      <c r="E61" s="374"/>
    </row>
    <row r="62" spans="1:5" s="209" customFormat="1" ht="12" customHeight="1">
      <c r="A62" s="424" t="s">
        <v>298</v>
      </c>
      <c r="B62" s="292" t="s">
        <v>299</v>
      </c>
      <c r="C62" s="312"/>
      <c r="D62" s="328"/>
      <c r="E62" s="374"/>
    </row>
    <row r="63" spans="1:5" s="209" customFormat="1" ht="12" customHeight="1">
      <c r="A63" s="424" t="s">
        <v>300</v>
      </c>
      <c r="B63" s="292" t="s">
        <v>301</v>
      </c>
      <c r="C63" s="312"/>
      <c r="D63" s="328"/>
      <c r="E63" s="374"/>
    </row>
    <row r="64" spans="1:5" s="209" customFormat="1" ht="12" customHeight="1" thickBot="1">
      <c r="A64" s="425" t="s">
        <v>302</v>
      </c>
      <c r="B64" s="297" t="s">
        <v>303</v>
      </c>
      <c r="C64" s="321"/>
      <c r="D64" s="334"/>
      <c r="E64" s="375"/>
    </row>
    <row r="65" spans="1:5" s="209" customFormat="1" ht="12" customHeight="1" thickBot="1">
      <c r="A65" s="257" t="s">
        <v>191</v>
      </c>
      <c r="B65" s="300" t="s">
        <v>304</v>
      </c>
      <c r="C65" s="320">
        <f>+C51+C52</f>
        <v>2520161</v>
      </c>
      <c r="D65" s="320">
        <f>+D51+D52</f>
        <v>2576742</v>
      </c>
      <c r="E65" s="379">
        <f>+E51+E52</f>
        <v>1316921</v>
      </c>
    </row>
    <row r="66" spans="1:6" s="209" customFormat="1" ht="13.5" customHeight="1" thickBot="1">
      <c r="A66" s="258" t="s">
        <v>305</v>
      </c>
      <c r="B66" s="301" t="s">
        <v>306</v>
      </c>
      <c r="C66" s="322"/>
      <c r="D66" s="337"/>
      <c r="E66" s="379">
        <v>1703</v>
      </c>
      <c r="F66" s="345"/>
    </row>
    <row r="67" spans="1:5" s="209" customFormat="1" ht="12" customHeight="1" thickBot="1">
      <c r="A67" s="431" t="s">
        <v>307</v>
      </c>
      <c r="B67" s="430" t="s">
        <v>308</v>
      </c>
      <c r="C67" s="323">
        <f>+C65+C66</f>
        <v>2520161</v>
      </c>
      <c r="D67" s="323">
        <f>+D65+D66</f>
        <v>2576742</v>
      </c>
      <c r="E67" s="379">
        <f>+E65+E66</f>
        <v>1318624</v>
      </c>
    </row>
    <row r="68" spans="1:5" s="209" customFormat="1" ht="83.25" customHeight="1">
      <c r="A68" s="429"/>
      <c r="B68" s="218"/>
      <c r="C68" s="259"/>
      <c r="D68" s="259"/>
      <c r="E68" s="345"/>
    </row>
    <row r="69" spans="1:5" ht="16.5" customHeight="1">
      <c r="A69" s="397" t="s">
        <v>192</v>
      </c>
      <c r="B69" s="397"/>
      <c r="C69" s="397"/>
      <c r="D69" s="250"/>
      <c r="E69" s="432"/>
    </row>
    <row r="70" spans="1:5" s="260" customFormat="1" ht="16.5" customHeight="1" thickBot="1">
      <c r="A70" s="434" t="s">
        <v>193</v>
      </c>
      <c r="B70" s="434"/>
      <c r="C70" s="273" t="s">
        <v>263</v>
      </c>
      <c r="D70" s="273"/>
      <c r="E70" s="433"/>
    </row>
    <row r="71" spans="1:5" ht="37.5" customHeight="1" thickBot="1">
      <c r="A71" s="435" t="s">
        <v>194</v>
      </c>
      <c r="B71" s="435" t="s">
        <v>195</v>
      </c>
      <c r="C71" s="435" t="s">
        <v>340</v>
      </c>
      <c r="D71" s="326" t="s">
        <v>341</v>
      </c>
      <c r="E71" s="435" t="s">
        <v>342</v>
      </c>
    </row>
    <row r="72" spans="1:5" s="207" customFormat="1" ht="12" customHeight="1" thickBot="1">
      <c r="A72" s="206">
        <v>1</v>
      </c>
      <c r="B72" s="276">
        <v>2</v>
      </c>
      <c r="C72" s="302">
        <v>3</v>
      </c>
      <c r="D72" s="302"/>
      <c r="E72" s="383"/>
    </row>
    <row r="73" spans="1:5" ht="12" customHeight="1" thickBot="1">
      <c r="A73" s="208" t="s">
        <v>119</v>
      </c>
      <c r="B73" s="346" t="s">
        <v>236</v>
      </c>
      <c r="C73" s="303">
        <f>+C74+C75+C76+C77+C78</f>
        <v>1790727</v>
      </c>
      <c r="D73" s="379">
        <f>+D74+D75+D76+D77+D78</f>
        <v>1788261</v>
      </c>
      <c r="E73" s="379">
        <f>+E74+E75+E76+E77+E78</f>
        <v>749363</v>
      </c>
    </row>
    <row r="74" spans="1:5" ht="12" customHeight="1">
      <c r="A74" s="212" t="s">
        <v>196</v>
      </c>
      <c r="B74" s="285" t="s">
        <v>197</v>
      </c>
      <c r="C74" s="306">
        <v>566294</v>
      </c>
      <c r="D74" s="338">
        <v>570660</v>
      </c>
      <c r="E74" s="370">
        <v>220118</v>
      </c>
    </row>
    <row r="75" spans="1:5" ht="12" customHeight="1">
      <c r="A75" s="211" t="s">
        <v>198</v>
      </c>
      <c r="B75" s="286" t="s">
        <v>199</v>
      </c>
      <c r="C75" s="305">
        <v>116478</v>
      </c>
      <c r="D75" s="277">
        <v>117010</v>
      </c>
      <c r="E75" s="371">
        <v>46944</v>
      </c>
    </row>
    <row r="76" spans="1:5" ht="12" customHeight="1">
      <c r="A76" s="211" t="s">
        <v>200</v>
      </c>
      <c r="B76" s="286" t="s">
        <v>201</v>
      </c>
      <c r="C76" s="311">
        <v>578498</v>
      </c>
      <c r="D76" s="277">
        <v>608369</v>
      </c>
      <c r="E76" s="371">
        <v>269557</v>
      </c>
    </row>
    <row r="77" spans="1:5" ht="12" customHeight="1">
      <c r="A77" s="211" t="s">
        <v>202</v>
      </c>
      <c r="B77" s="347" t="s">
        <v>203</v>
      </c>
      <c r="C77" s="311"/>
      <c r="D77" s="277"/>
      <c r="E77" s="371"/>
    </row>
    <row r="78" spans="1:5" ht="12" customHeight="1">
      <c r="A78" s="211" t="s">
        <v>204</v>
      </c>
      <c r="B78" s="219" t="s">
        <v>205</v>
      </c>
      <c r="C78" s="311">
        <v>529457</v>
      </c>
      <c r="D78" s="277">
        <v>492222</v>
      </c>
      <c r="E78" s="371">
        <v>212744</v>
      </c>
    </row>
    <row r="79" spans="1:5" ht="12" customHeight="1">
      <c r="A79" s="211" t="s">
        <v>206</v>
      </c>
      <c r="B79" s="286" t="s">
        <v>207</v>
      </c>
      <c r="C79" s="311"/>
      <c r="D79" s="277"/>
      <c r="E79" s="371"/>
    </row>
    <row r="80" spans="1:5" ht="12" customHeight="1">
      <c r="A80" s="211" t="s">
        <v>208</v>
      </c>
      <c r="B80" s="348" t="s">
        <v>209</v>
      </c>
      <c r="C80" s="311">
        <v>262712</v>
      </c>
      <c r="D80" s="277">
        <v>262712</v>
      </c>
      <c r="E80" s="371">
        <v>108769</v>
      </c>
    </row>
    <row r="81" spans="1:5" ht="12" customHeight="1">
      <c r="A81" s="211" t="s">
        <v>210</v>
      </c>
      <c r="B81" s="348" t="s">
        <v>309</v>
      </c>
      <c r="C81" s="311">
        <v>186640</v>
      </c>
      <c r="D81" s="277">
        <v>149055</v>
      </c>
      <c r="E81" s="371">
        <v>60467</v>
      </c>
    </row>
    <row r="82" spans="1:5" ht="12" customHeight="1">
      <c r="A82" s="211" t="s">
        <v>211</v>
      </c>
      <c r="B82" s="349" t="s">
        <v>212</v>
      </c>
      <c r="C82" s="311">
        <v>47348</v>
      </c>
      <c r="D82" s="277">
        <v>47354</v>
      </c>
      <c r="E82" s="371">
        <v>24102</v>
      </c>
    </row>
    <row r="83" spans="1:5" ht="12" customHeight="1">
      <c r="A83" s="213" t="s">
        <v>213</v>
      </c>
      <c r="B83" s="350" t="s">
        <v>215</v>
      </c>
      <c r="C83" s="311"/>
      <c r="D83" s="277"/>
      <c r="E83" s="371"/>
    </row>
    <row r="84" spans="1:5" ht="12" customHeight="1">
      <c r="A84" s="211" t="s">
        <v>214</v>
      </c>
      <c r="B84" s="350" t="s">
        <v>217</v>
      </c>
      <c r="C84" s="311">
        <v>32757</v>
      </c>
      <c r="D84" s="277">
        <v>33101</v>
      </c>
      <c r="E84" s="371">
        <v>19406</v>
      </c>
    </row>
    <row r="85" spans="1:5" ht="12" customHeight="1" thickBot="1">
      <c r="A85" s="217" t="s">
        <v>216</v>
      </c>
      <c r="B85" s="351" t="s">
        <v>218</v>
      </c>
      <c r="C85" s="361"/>
      <c r="D85" s="339"/>
      <c r="E85" s="372"/>
    </row>
    <row r="86" spans="1:5" ht="12" customHeight="1" thickBot="1">
      <c r="A86" s="210" t="s">
        <v>121</v>
      </c>
      <c r="B86" s="352" t="s">
        <v>337</v>
      </c>
      <c r="C86" s="304">
        <f>+C87+C88+C89</f>
        <v>315768</v>
      </c>
      <c r="D86" s="304">
        <f>+D87+D88+D89</f>
        <v>324498</v>
      </c>
      <c r="E86" s="379">
        <f>+E87+E88+E89</f>
        <v>70108</v>
      </c>
    </row>
    <row r="87" spans="1:5" ht="12" customHeight="1">
      <c r="A87" s="215" t="s">
        <v>122</v>
      </c>
      <c r="B87" s="286" t="s">
        <v>310</v>
      </c>
      <c r="C87" s="310">
        <v>139361</v>
      </c>
      <c r="D87" s="338">
        <v>205706</v>
      </c>
      <c r="E87" s="370">
        <v>66132</v>
      </c>
    </row>
    <row r="88" spans="1:5" ht="12" customHeight="1">
      <c r="A88" s="215" t="s">
        <v>124</v>
      </c>
      <c r="B88" s="290" t="s">
        <v>49</v>
      </c>
      <c r="C88" s="305">
        <v>108141</v>
      </c>
      <c r="D88" s="277">
        <v>108352</v>
      </c>
      <c r="E88" s="371">
        <v>0</v>
      </c>
    </row>
    <row r="89" spans="1:5" ht="12" customHeight="1">
      <c r="A89" s="215" t="s">
        <v>126</v>
      </c>
      <c r="B89" s="292" t="s">
        <v>311</v>
      </c>
      <c r="C89" s="305">
        <v>68266</v>
      </c>
      <c r="D89" s="277">
        <v>10440</v>
      </c>
      <c r="E89" s="371">
        <v>3976</v>
      </c>
    </row>
    <row r="90" spans="1:5" ht="12" customHeight="1">
      <c r="A90" s="215" t="s">
        <v>127</v>
      </c>
      <c r="B90" s="292" t="s">
        <v>312</v>
      </c>
      <c r="C90" s="305"/>
      <c r="D90" s="277"/>
      <c r="E90" s="371"/>
    </row>
    <row r="91" spans="1:5" ht="12" customHeight="1">
      <c r="A91" s="215" t="s">
        <v>129</v>
      </c>
      <c r="B91" s="292" t="s">
        <v>313</v>
      </c>
      <c r="C91" s="305">
        <v>10440</v>
      </c>
      <c r="D91" s="277">
        <v>10440</v>
      </c>
      <c r="E91" s="371">
        <v>3959</v>
      </c>
    </row>
    <row r="92" spans="1:5" ht="15.75">
      <c r="A92" s="215" t="s">
        <v>130</v>
      </c>
      <c r="B92" s="292" t="s">
        <v>314</v>
      </c>
      <c r="C92" s="305"/>
      <c r="D92" s="277"/>
      <c r="E92" s="371"/>
    </row>
    <row r="93" spans="1:5" ht="12" customHeight="1">
      <c r="A93" s="215" t="s">
        <v>219</v>
      </c>
      <c r="B93" s="353" t="s">
        <v>315</v>
      </c>
      <c r="C93" s="305"/>
      <c r="D93" s="277"/>
      <c r="E93" s="371"/>
    </row>
    <row r="94" spans="1:5" ht="12" customHeight="1">
      <c r="A94" s="215" t="s">
        <v>220</v>
      </c>
      <c r="B94" s="353" t="s">
        <v>316</v>
      </c>
      <c r="C94" s="305"/>
      <c r="D94" s="277"/>
      <c r="E94" s="371"/>
    </row>
    <row r="95" spans="1:5" ht="12" customHeight="1">
      <c r="A95" s="215" t="s">
        <v>221</v>
      </c>
      <c r="B95" s="353" t="s">
        <v>317</v>
      </c>
      <c r="C95" s="305">
        <v>46136</v>
      </c>
      <c r="D95" s="277"/>
      <c r="E95" s="371"/>
    </row>
    <row r="96" spans="1:5" ht="36" customHeight="1" thickBot="1">
      <c r="A96" s="213" t="s">
        <v>222</v>
      </c>
      <c r="B96" s="354" t="s">
        <v>318</v>
      </c>
      <c r="C96" s="311">
        <v>11690</v>
      </c>
      <c r="D96" s="339"/>
      <c r="E96" s="372"/>
    </row>
    <row r="97" spans="1:5" ht="12" customHeight="1" thickBot="1">
      <c r="A97" s="210" t="s">
        <v>132</v>
      </c>
      <c r="B97" s="355" t="s">
        <v>319</v>
      </c>
      <c r="C97" s="304">
        <f>+C98+C99</f>
        <v>24161</v>
      </c>
      <c r="D97" s="304">
        <f>+D98+D99</f>
        <v>74478</v>
      </c>
      <c r="E97" s="379">
        <f>+E98+E99</f>
        <v>0</v>
      </c>
    </row>
    <row r="98" spans="1:5" ht="12" customHeight="1">
      <c r="A98" s="215" t="s">
        <v>134</v>
      </c>
      <c r="B98" s="289" t="s">
        <v>50</v>
      </c>
      <c r="C98" s="310">
        <v>10300</v>
      </c>
      <c r="D98" s="338">
        <v>59641</v>
      </c>
      <c r="E98" s="370"/>
    </row>
    <row r="99" spans="1:5" ht="12" customHeight="1" thickBot="1">
      <c r="A99" s="216" t="s">
        <v>136</v>
      </c>
      <c r="B99" s="290" t="s">
        <v>224</v>
      </c>
      <c r="C99" s="311">
        <v>13861</v>
      </c>
      <c r="D99" s="277">
        <v>14837</v>
      </c>
      <c r="E99" s="371"/>
    </row>
    <row r="100" spans="1:5" s="261" customFormat="1" ht="12" customHeight="1" thickBot="1">
      <c r="A100" s="255" t="s">
        <v>223</v>
      </c>
      <c r="B100" s="281" t="s">
        <v>320</v>
      </c>
      <c r="C100" s="318"/>
      <c r="D100" s="340"/>
      <c r="E100" s="363"/>
    </row>
    <row r="101" spans="1:5" ht="12" customHeight="1" thickBot="1">
      <c r="A101" s="262" t="s">
        <v>150</v>
      </c>
      <c r="B101" s="356" t="s">
        <v>225</v>
      </c>
      <c r="C101" s="303">
        <f>+C73+C86+C97+C100</f>
        <v>2130656</v>
      </c>
      <c r="D101" s="303">
        <f>+D73+D86+D97+D100</f>
        <v>2187237</v>
      </c>
      <c r="E101" s="382">
        <f>+E73+E86+E97+E100</f>
        <v>819471</v>
      </c>
    </row>
    <row r="102" spans="1:5" ht="12" customHeight="1" thickBot="1">
      <c r="A102" s="255" t="s">
        <v>165</v>
      </c>
      <c r="B102" s="281" t="s">
        <v>321</v>
      </c>
      <c r="C102" s="304">
        <f>+C103+C111</f>
        <v>389505</v>
      </c>
      <c r="D102" s="304">
        <f>+D103+D111</f>
        <v>389505</v>
      </c>
      <c r="E102" s="379">
        <f>+E103+E111</f>
        <v>384269</v>
      </c>
    </row>
    <row r="103" spans="1:5" ht="12" customHeight="1" thickBot="1">
      <c r="A103" s="263" t="s">
        <v>166</v>
      </c>
      <c r="B103" s="357" t="s">
        <v>322</v>
      </c>
      <c r="C103" s="364">
        <f>+C104+C105+C106+C107+C108+C109+C110</f>
        <v>371096</v>
      </c>
      <c r="D103" s="364">
        <f>+D104+D105+D106+D107+D108+D109+D110</f>
        <v>371096</v>
      </c>
      <c r="E103" s="381">
        <f>+E104+E105+E106+E107+E108+E109+E110</f>
        <v>371096</v>
      </c>
    </row>
    <row r="104" spans="1:5" ht="12" customHeight="1">
      <c r="A104" s="426" t="s">
        <v>167</v>
      </c>
      <c r="B104" s="283" t="s">
        <v>323</v>
      </c>
      <c r="C104" s="365"/>
      <c r="D104" s="341"/>
      <c r="E104" s="359"/>
    </row>
    <row r="105" spans="1:5" ht="12" customHeight="1">
      <c r="A105" s="427" t="s">
        <v>168</v>
      </c>
      <c r="B105" s="292" t="s">
        <v>324</v>
      </c>
      <c r="C105" s="366"/>
      <c r="D105" s="279"/>
      <c r="E105" s="360"/>
    </row>
    <row r="106" spans="1:5" ht="12" customHeight="1">
      <c r="A106" s="427" t="s">
        <v>169</v>
      </c>
      <c r="B106" s="292" t="s">
        <v>325</v>
      </c>
      <c r="C106" s="366">
        <v>371096</v>
      </c>
      <c r="D106" s="279">
        <v>371096</v>
      </c>
      <c r="E106" s="371">
        <v>371096</v>
      </c>
    </row>
    <row r="107" spans="1:5" ht="12" customHeight="1">
      <c r="A107" s="427" t="s">
        <v>170</v>
      </c>
      <c r="B107" s="292" t="s">
        <v>326</v>
      </c>
      <c r="C107" s="366"/>
      <c r="D107" s="279"/>
      <c r="E107" s="360"/>
    </row>
    <row r="108" spans="1:5" ht="12" customHeight="1">
      <c r="A108" s="427" t="s">
        <v>171</v>
      </c>
      <c r="B108" s="292" t="s">
        <v>327</v>
      </c>
      <c r="C108" s="366"/>
      <c r="D108" s="279"/>
      <c r="E108" s="360"/>
    </row>
    <row r="109" spans="1:5" ht="12" customHeight="1">
      <c r="A109" s="427" t="s">
        <v>226</v>
      </c>
      <c r="B109" s="292" t="s">
        <v>328</v>
      </c>
      <c r="C109" s="366"/>
      <c r="D109" s="279"/>
      <c r="E109" s="360"/>
    </row>
    <row r="110" spans="1:5" ht="12" customHeight="1" thickBot="1">
      <c r="A110" s="428" t="s">
        <v>227</v>
      </c>
      <c r="B110" s="358" t="s">
        <v>329</v>
      </c>
      <c r="C110" s="367"/>
      <c r="D110" s="279"/>
      <c r="E110" s="360"/>
    </row>
    <row r="111" spans="1:5" ht="12" customHeight="1" thickBot="1">
      <c r="A111" s="422" t="s">
        <v>172</v>
      </c>
      <c r="B111" s="357" t="s">
        <v>359</v>
      </c>
      <c r="C111" s="364">
        <f>+C112+C113+C114+C115+C116+C117+C118+C119</f>
        <v>18409</v>
      </c>
      <c r="D111" s="364">
        <f>+D112+D113+D114+D115+D116+D117+D118+D119</f>
        <v>18409</v>
      </c>
      <c r="E111" s="381">
        <f>+E112+E113+E114+E115+E116+E117+E118+E119</f>
        <v>13173</v>
      </c>
    </row>
    <row r="112" spans="1:5" ht="12" customHeight="1">
      <c r="A112" s="426" t="s">
        <v>173</v>
      </c>
      <c r="B112" s="283" t="s">
        <v>323</v>
      </c>
      <c r="C112" s="365"/>
      <c r="D112" s="279"/>
      <c r="E112" s="360"/>
    </row>
    <row r="113" spans="1:5" ht="12" customHeight="1">
      <c r="A113" s="427" t="s">
        <v>174</v>
      </c>
      <c r="B113" s="292" t="s">
        <v>330</v>
      </c>
      <c r="C113" s="366"/>
      <c r="D113" s="279"/>
      <c r="E113" s="360"/>
    </row>
    <row r="114" spans="1:5" ht="12" customHeight="1">
      <c r="A114" s="427" t="s">
        <v>175</v>
      </c>
      <c r="B114" s="292" t="s">
        <v>325</v>
      </c>
      <c r="C114" s="366"/>
      <c r="D114" s="279"/>
      <c r="E114" s="360"/>
    </row>
    <row r="115" spans="1:5" ht="12" customHeight="1">
      <c r="A115" s="427" t="s">
        <v>176</v>
      </c>
      <c r="B115" s="292" t="s">
        <v>326</v>
      </c>
      <c r="C115" s="366">
        <v>18409</v>
      </c>
      <c r="D115" s="279">
        <v>18409</v>
      </c>
      <c r="E115" s="371">
        <v>13173</v>
      </c>
    </row>
    <row r="116" spans="1:5" ht="12" customHeight="1">
      <c r="A116" s="427" t="s">
        <v>177</v>
      </c>
      <c r="B116" s="292" t="s">
        <v>327</v>
      </c>
      <c r="C116" s="366"/>
      <c r="D116" s="279"/>
      <c r="E116" s="360"/>
    </row>
    <row r="117" spans="1:5" ht="12" customHeight="1">
      <c r="A117" s="427" t="s">
        <v>228</v>
      </c>
      <c r="B117" s="292" t="s">
        <v>331</v>
      </c>
      <c r="C117" s="366"/>
      <c r="D117" s="279"/>
      <c r="E117" s="360"/>
    </row>
    <row r="118" spans="1:5" ht="12" customHeight="1">
      <c r="A118" s="427" t="s">
        <v>229</v>
      </c>
      <c r="B118" s="292" t="s">
        <v>329</v>
      </c>
      <c r="C118" s="366"/>
      <c r="D118" s="279"/>
      <c r="E118" s="360"/>
    </row>
    <row r="119" spans="1:5" ht="12" customHeight="1" thickBot="1">
      <c r="A119" s="428" t="s">
        <v>230</v>
      </c>
      <c r="B119" s="358" t="s">
        <v>332</v>
      </c>
      <c r="C119" s="367"/>
      <c r="D119" s="342"/>
      <c r="E119" s="362"/>
    </row>
    <row r="120" spans="1:5" ht="12" customHeight="1" thickBot="1">
      <c r="A120" s="255" t="s">
        <v>231</v>
      </c>
      <c r="B120" s="300" t="s">
        <v>333</v>
      </c>
      <c r="C120" s="368">
        <f>+C101+C102</f>
        <v>2520161</v>
      </c>
      <c r="D120" s="368">
        <f>+D101+D102</f>
        <v>2576742</v>
      </c>
      <c r="E120" s="344">
        <f>+E101+E102</f>
        <v>1203740</v>
      </c>
    </row>
    <row r="121" spans="1:10" ht="15" customHeight="1" thickBot="1">
      <c r="A121" s="255" t="s">
        <v>182</v>
      </c>
      <c r="B121" s="300" t="s">
        <v>334</v>
      </c>
      <c r="C121" s="369"/>
      <c r="D121" s="343"/>
      <c r="E121" s="376">
        <v>-9054</v>
      </c>
      <c r="G121" s="221"/>
      <c r="H121" s="220"/>
      <c r="I121" s="220"/>
      <c r="J121" s="220"/>
    </row>
    <row r="122" spans="1:5" s="209" customFormat="1" ht="12.75" customHeight="1" thickBot="1">
      <c r="A122" s="264" t="s">
        <v>252</v>
      </c>
      <c r="B122" s="301" t="s">
        <v>335</v>
      </c>
      <c r="C122" s="320">
        <f>+C120+C121</f>
        <v>2520161</v>
      </c>
      <c r="D122" s="320">
        <f>+D120+D121</f>
        <v>2576742</v>
      </c>
      <c r="E122" s="380">
        <f>+E120+E121</f>
        <v>1194686</v>
      </c>
    </row>
    <row r="123" spans="1:4" ht="7.5" customHeight="1">
      <c r="A123" s="265"/>
      <c r="B123" s="265"/>
      <c r="C123" s="266"/>
      <c r="D123" s="266"/>
    </row>
    <row r="124" spans="1:4" ht="15.75">
      <c r="A124" s="399" t="s">
        <v>232</v>
      </c>
      <c r="B124" s="399"/>
      <c r="C124" s="399"/>
      <c r="D124" s="267"/>
    </row>
    <row r="125" spans="1:4" ht="15" customHeight="1" thickBot="1">
      <c r="A125" s="398" t="s">
        <v>233</v>
      </c>
      <c r="B125" s="398"/>
      <c r="C125" s="251" t="s">
        <v>263</v>
      </c>
      <c r="D125" s="269"/>
    </row>
    <row r="126" spans="1:5" ht="21.75" customHeight="1" thickBot="1">
      <c r="A126" s="210">
        <v>1</v>
      </c>
      <c r="B126" s="421" t="s">
        <v>234</v>
      </c>
      <c r="C126" s="268">
        <f>+C51-C101</f>
        <v>-4262</v>
      </c>
      <c r="D126" s="268">
        <f>+D51-D101</f>
        <v>-40863</v>
      </c>
      <c r="E126" s="379">
        <f>+E51-E101</f>
        <v>116356</v>
      </c>
    </row>
    <row r="127" spans="1:4" ht="7.5" customHeight="1">
      <c r="A127" s="265"/>
      <c r="B127" s="265"/>
      <c r="C127" s="266"/>
      <c r="D127" s="266"/>
    </row>
  </sheetData>
  <sheetProtection/>
  <mergeCells count="6">
    <mergeCell ref="A1:C1"/>
    <mergeCell ref="A2:B2"/>
    <mergeCell ref="A70:B70"/>
    <mergeCell ref="A124:C124"/>
    <mergeCell ref="A125:B125"/>
    <mergeCell ref="A69:C69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Tiszavasvári Önkormányzat
2013. ÉVI KÖLTSÉGVETÉSE ÖSSZEVONT MÉRLEGÉNEK
I. FÉLÉVES TELJESÍTÉSE&amp;10
&amp;R&amp;"Times New Roman CE,Félkövér dőlt"&amp;11 1. számú melléklet  </oddHeader>
  </headerFooter>
  <rowBreaks count="1" manualBreakCount="1">
    <brk id="6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18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3" sqref="M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4" width="6.57421875" style="0" bestFit="1" customWidth="1"/>
    <col min="5" max="5" width="5.140625" style="0" customWidth="1"/>
    <col min="6" max="6" width="5.7109375" style="0" bestFit="1" customWidth="1"/>
    <col min="7" max="7" width="5.140625" style="0" customWidth="1"/>
    <col min="8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5" t="s">
        <v>6</v>
      </c>
      <c r="Q1" s="13"/>
      <c r="R1" s="2"/>
      <c r="S1" s="13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6"/>
      <c r="Q2" s="13"/>
      <c r="R2" s="45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3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5"/>
      <c r="Q4" s="13"/>
      <c r="R4" s="2"/>
      <c r="S4" s="2"/>
    </row>
    <row r="5" spans="1:19" ht="20.25">
      <c r="A5" s="3" t="s">
        <v>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400" t="s">
        <v>256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 t="s">
        <v>0</v>
      </c>
    </row>
    <row r="10" spans="1:19" ht="19.5" customHeight="1">
      <c r="A10" s="5"/>
      <c r="B10" s="6" t="s">
        <v>7</v>
      </c>
      <c r="C10" s="6"/>
      <c r="D10" s="6"/>
      <c r="E10" s="6" t="s">
        <v>45</v>
      </c>
      <c r="F10" s="6"/>
      <c r="G10" s="6"/>
      <c r="H10" s="6" t="s">
        <v>46</v>
      </c>
      <c r="I10" s="6"/>
      <c r="J10" s="6"/>
      <c r="K10" s="6" t="s">
        <v>47</v>
      </c>
      <c r="L10" s="6"/>
      <c r="M10" s="6"/>
      <c r="N10" s="6" t="s">
        <v>35</v>
      </c>
      <c r="O10" s="6"/>
      <c r="P10" s="40"/>
      <c r="Q10" s="6" t="s">
        <v>8</v>
      </c>
      <c r="R10" s="6"/>
      <c r="S10" s="7"/>
    </row>
    <row r="11" spans="1:19" ht="19.5" customHeight="1" thickBot="1">
      <c r="A11" s="8" t="s">
        <v>1</v>
      </c>
      <c r="B11" s="47" t="s">
        <v>9</v>
      </c>
      <c r="C11" s="47" t="s">
        <v>10</v>
      </c>
      <c r="D11" s="47" t="s">
        <v>11</v>
      </c>
      <c r="E11" s="47" t="s">
        <v>9</v>
      </c>
      <c r="F11" s="47" t="s">
        <v>10</v>
      </c>
      <c r="G11" s="47" t="s">
        <v>11</v>
      </c>
      <c r="H11" s="47" t="s">
        <v>9</v>
      </c>
      <c r="I11" s="47" t="s">
        <v>10</v>
      </c>
      <c r="J11" s="47" t="s">
        <v>11</v>
      </c>
      <c r="K11" s="47" t="s">
        <v>9</v>
      </c>
      <c r="L11" s="47" t="s">
        <v>10</v>
      </c>
      <c r="M11" s="47" t="s">
        <v>11</v>
      </c>
      <c r="N11" s="47" t="s">
        <v>10</v>
      </c>
      <c r="O11" s="47" t="s">
        <v>11</v>
      </c>
      <c r="P11" s="47" t="s">
        <v>12</v>
      </c>
      <c r="Q11" s="47" t="s">
        <v>9</v>
      </c>
      <c r="R11" s="162" t="s">
        <v>10</v>
      </c>
      <c r="S11" s="163" t="s">
        <v>11</v>
      </c>
    </row>
    <row r="12" spans="1:19" ht="19.5" customHeight="1">
      <c r="A12" s="49" t="s">
        <v>109</v>
      </c>
      <c r="B12" s="70">
        <v>101304</v>
      </c>
      <c r="C12" s="71">
        <v>98750</v>
      </c>
      <c r="D12" s="71">
        <v>52855</v>
      </c>
      <c r="E12" s="71"/>
      <c r="F12" s="71"/>
      <c r="G12" s="71"/>
      <c r="H12" s="71"/>
      <c r="I12" s="71">
        <v>7636</v>
      </c>
      <c r="J12" s="71">
        <v>7636</v>
      </c>
      <c r="K12" s="71"/>
      <c r="L12" s="71"/>
      <c r="M12" s="71"/>
      <c r="N12" s="71">
        <v>7739</v>
      </c>
      <c r="O12" s="71">
        <v>7549</v>
      </c>
      <c r="P12" s="71">
        <v>1855</v>
      </c>
      <c r="Q12" s="71">
        <f>SUM(B12,E12,H12,K12)</f>
        <v>101304</v>
      </c>
      <c r="R12" s="74">
        <f>SUM(C12,F12,I12,L12,N12)</f>
        <v>114125</v>
      </c>
      <c r="S12" s="275">
        <f>SUM(D12,G12,J12,M12,O12,P12)</f>
        <v>69895</v>
      </c>
    </row>
    <row r="13" spans="1:19" ht="19.5" customHeight="1">
      <c r="A13" s="49" t="s">
        <v>108</v>
      </c>
      <c r="B13" s="159">
        <v>12522</v>
      </c>
      <c r="C13" s="74">
        <v>18152</v>
      </c>
      <c r="D13" s="74">
        <v>270</v>
      </c>
      <c r="E13" s="74">
        <v>1016</v>
      </c>
      <c r="F13" s="74">
        <v>800</v>
      </c>
      <c r="G13" s="74">
        <v>787</v>
      </c>
      <c r="H13" s="74">
        <v>57865</v>
      </c>
      <c r="I13" s="74">
        <v>57763</v>
      </c>
      <c r="J13" s="74">
        <v>20699</v>
      </c>
      <c r="K13" s="74"/>
      <c r="L13" s="74"/>
      <c r="M13" s="74"/>
      <c r="N13" s="74"/>
      <c r="O13" s="74">
        <v>190</v>
      </c>
      <c r="P13" s="74">
        <v>0</v>
      </c>
      <c r="Q13" s="74">
        <f>SUM(B13,E13,H13,K13)</f>
        <v>71403</v>
      </c>
      <c r="R13" s="73">
        <f>SUM(C13,F13,I13,L13,N13)</f>
        <v>76715</v>
      </c>
      <c r="S13" s="244">
        <f>SUM(D13,G13,J13,M13,O13,P13)</f>
        <v>21946</v>
      </c>
    </row>
    <row r="14" spans="1:19" s="50" customFormat="1" ht="19.5" customHeight="1">
      <c r="A14" s="49" t="s">
        <v>13</v>
      </c>
      <c r="B14" s="72">
        <v>15581</v>
      </c>
      <c r="C14" s="73">
        <v>12411</v>
      </c>
      <c r="D14" s="73">
        <v>7426</v>
      </c>
      <c r="E14" s="73"/>
      <c r="F14" s="73"/>
      <c r="G14" s="73"/>
      <c r="H14" s="73">
        <v>5026</v>
      </c>
      <c r="I14" s="73">
        <v>5216</v>
      </c>
      <c r="J14" s="73">
        <v>3658</v>
      </c>
      <c r="K14" s="73"/>
      <c r="L14" s="73"/>
      <c r="M14" s="73"/>
      <c r="N14" s="73">
        <v>1968</v>
      </c>
      <c r="O14" s="73">
        <v>1968</v>
      </c>
      <c r="P14" s="73"/>
      <c r="Q14" s="73">
        <f>SUM(B14,E14,H14,K14)</f>
        <v>20607</v>
      </c>
      <c r="R14" s="73">
        <f>SUM(C14,F14,I14,L14,N14)</f>
        <v>19595</v>
      </c>
      <c r="S14" s="244">
        <f>SUM(D14,G14,J14,M14,O14,P14)</f>
        <v>13052</v>
      </c>
    </row>
    <row r="15" spans="1:19" ht="19.5" customHeight="1">
      <c r="A15" s="49" t="s">
        <v>37</v>
      </c>
      <c r="B15" s="72">
        <v>11630</v>
      </c>
      <c r="C15" s="73">
        <v>11630</v>
      </c>
      <c r="D15" s="73">
        <v>7524</v>
      </c>
      <c r="E15" s="73"/>
      <c r="F15" s="73"/>
      <c r="G15" s="73"/>
      <c r="H15" s="73">
        <v>11812</v>
      </c>
      <c r="I15" s="73">
        <v>11812</v>
      </c>
      <c r="J15" s="73">
        <v>6842</v>
      </c>
      <c r="K15" s="73">
        <v>2198</v>
      </c>
      <c r="L15" s="73">
        <v>2198</v>
      </c>
      <c r="M15" s="73">
        <v>398</v>
      </c>
      <c r="N15" s="73">
        <v>291</v>
      </c>
      <c r="O15" s="73">
        <v>291</v>
      </c>
      <c r="P15" s="73">
        <v>0</v>
      </c>
      <c r="Q15" s="73">
        <f>SUM(B15,E15,H15,K15)</f>
        <v>25640</v>
      </c>
      <c r="R15" s="73">
        <f>SUM(C15,F15,I15,L15,N15)</f>
        <v>25931</v>
      </c>
      <c r="S15" s="244">
        <f>SUM(D15,G15,J15,M15,O15,P15)</f>
        <v>15055</v>
      </c>
    </row>
    <row r="16" spans="1:19" ht="19.5" customHeight="1" thickBot="1">
      <c r="A16" s="49" t="s">
        <v>338</v>
      </c>
      <c r="B16" s="72">
        <v>650</v>
      </c>
      <c r="C16" s="73">
        <v>13850</v>
      </c>
      <c r="D16" s="73">
        <v>6790</v>
      </c>
      <c r="E16" s="73"/>
      <c r="F16" s="73"/>
      <c r="G16" s="73"/>
      <c r="H16" s="73">
        <v>39696</v>
      </c>
      <c r="I16" s="73">
        <v>42619</v>
      </c>
      <c r="J16" s="73">
        <v>19867</v>
      </c>
      <c r="K16" s="73">
        <v>43938</v>
      </c>
      <c r="L16" s="73">
        <v>41015</v>
      </c>
      <c r="M16" s="73">
        <v>25312</v>
      </c>
      <c r="N16" s="73"/>
      <c r="O16" s="73"/>
      <c r="P16" s="73"/>
      <c r="Q16" s="73">
        <f>SUM(B16,E16,H16,K16)</f>
        <v>84284</v>
      </c>
      <c r="R16" s="73">
        <f>SUM(C16,F16,I16,L16,N16)</f>
        <v>97484</v>
      </c>
      <c r="S16" s="245">
        <f>SUM(D16,G16,J16,M16,O16,P16)</f>
        <v>51969</v>
      </c>
    </row>
    <row r="17" spans="1:19" ht="18" customHeight="1" thickBot="1">
      <c r="A17" s="274" t="s">
        <v>244</v>
      </c>
      <c r="B17" s="230">
        <v>11055</v>
      </c>
      <c r="C17" s="231">
        <v>11055</v>
      </c>
      <c r="D17" s="239">
        <v>6044</v>
      </c>
      <c r="E17" s="231">
        <v>300</v>
      </c>
      <c r="F17" s="231">
        <v>0</v>
      </c>
      <c r="G17" s="231">
        <v>55</v>
      </c>
      <c r="H17" s="231">
        <v>0</v>
      </c>
      <c r="I17" s="231">
        <v>0</v>
      </c>
      <c r="J17" s="231">
        <v>3205</v>
      </c>
      <c r="K17" s="231">
        <v>0</v>
      </c>
      <c r="L17" s="231">
        <v>300</v>
      </c>
      <c r="M17" s="231">
        <v>268</v>
      </c>
      <c r="N17" s="231">
        <v>946</v>
      </c>
      <c r="O17" s="231">
        <v>0</v>
      </c>
      <c r="P17" s="231">
        <v>22</v>
      </c>
      <c r="Q17" s="231">
        <f>B17+E17+H17+K17</f>
        <v>11355</v>
      </c>
      <c r="R17" s="231">
        <f>C17+F17+I17+L17+N17</f>
        <v>12301</v>
      </c>
      <c r="S17" s="232">
        <f>D17+G17+J17+M17+O17+P17</f>
        <v>9594</v>
      </c>
    </row>
    <row r="18" spans="1:19" ht="18" customHeight="1" thickBot="1">
      <c r="A18" s="229" t="s">
        <v>14</v>
      </c>
      <c r="B18" s="233">
        <f>SUM(B12:B17)</f>
        <v>152742</v>
      </c>
      <c r="C18" s="233">
        <f aca="true" t="shared" si="0" ref="C18:S18">SUM(C12:C17)</f>
        <v>165848</v>
      </c>
      <c r="D18" s="233">
        <f t="shared" si="0"/>
        <v>80909</v>
      </c>
      <c r="E18" s="233">
        <f t="shared" si="0"/>
        <v>1316</v>
      </c>
      <c r="F18" s="233">
        <f t="shared" si="0"/>
        <v>800</v>
      </c>
      <c r="G18" s="233">
        <f t="shared" si="0"/>
        <v>842</v>
      </c>
      <c r="H18" s="233">
        <f t="shared" si="0"/>
        <v>114399</v>
      </c>
      <c r="I18" s="233">
        <f t="shared" si="0"/>
        <v>125046</v>
      </c>
      <c r="J18" s="233">
        <f t="shared" si="0"/>
        <v>61907</v>
      </c>
      <c r="K18" s="233">
        <f t="shared" si="0"/>
        <v>46136</v>
      </c>
      <c r="L18" s="233">
        <f t="shared" si="0"/>
        <v>43513</v>
      </c>
      <c r="M18" s="233">
        <f t="shared" si="0"/>
        <v>25978</v>
      </c>
      <c r="N18" s="233">
        <f t="shared" si="0"/>
        <v>10944</v>
      </c>
      <c r="O18" s="233">
        <f t="shared" si="0"/>
        <v>9998</v>
      </c>
      <c r="P18" s="233">
        <f t="shared" si="0"/>
        <v>1877</v>
      </c>
      <c r="Q18" s="233">
        <f t="shared" si="0"/>
        <v>314593</v>
      </c>
      <c r="R18" s="233">
        <f t="shared" si="0"/>
        <v>346151</v>
      </c>
      <c r="S18" s="436">
        <f t="shared" si="0"/>
        <v>181511</v>
      </c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2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" sqref="F3"/>
    </sheetView>
  </sheetViews>
  <sheetFormatPr defaultColWidth="9.140625" defaultRowHeight="12.75"/>
  <cols>
    <col min="1" max="1" width="21.421875" style="0" bestFit="1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33"/>
      <c r="I1" s="15" t="s">
        <v>27</v>
      </c>
      <c r="J1" s="13"/>
    </row>
    <row r="2" spans="1:10" ht="12.75">
      <c r="A2" s="1"/>
      <c r="B2" s="1"/>
      <c r="C2" s="1"/>
      <c r="D2" s="1"/>
      <c r="E2" s="1"/>
      <c r="F2" s="1"/>
      <c r="H2" s="33"/>
      <c r="I2" s="46"/>
      <c r="J2" s="45"/>
    </row>
    <row r="3" spans="1:10" ht="12.75">
      <c r="A3" s="1"/>
      <c r="B3" s="1"/>
      <c r="C3" s="1"/>
      <c r="D3" s="1"/>
      <c r="E3" s="1"/>
      <c r="F3" s="1"/>
      <c r="H3" s="33"/>
      <c r="I3" s="15"/>
      <c r="J3" s="2"/>
    </row>
    <row r="4" spans="1:9" ht="12.75">
      <c r="A4" s="1"/>
      <c r="B4" s="1"/>
      <c r="C4" s="1"/>
      <c r="D4" s="1"/>
      <c r="E4" s="1"/>
      <c r="F4" s="1"/>
      <c r="H4" s="33"/>
      <c r="I4" s="15"/>
    </row>
    <row r="5" spans="1:10" ht="19.5">
      <c r="A5" s="12" t="s">
        <v>28</v>
      </c>
      <c r="B5" s="12"/>
      <c r="C5" s="12"/>
      <c r="D5" s="12"/>
      <c r="E5" s="12"/>
      <c r="F5" s="12"/>
      <c r="G5" s="12"/>
      <c r="H5" s="12"/>
      <c r="I5" s="2"/>
      <c r="J5" s="13"/>
    </row>
    <row r="6" spans="1:10" ht="19.5">
      <c r="A6" s="12" t="s">
        <v>257</v>
      </c>
      <c r="B6" s="12"/>
      <c r="C6" s="12"/>
      <c r="D6" s="12"/>
      <c r="E6" s="12"/>
      <c r="F6" s="12"/>
      <c r="G6" s="12"/>
      <c r="H6" s="12"/>
      <c r="I6" s="2"/>
      <c r="J6" s="13"/>
    </row>
    <row r="7" spans="1:10" ht="19.5">
      <c r="A7" s="12"/>
      <c r="B7" s="12"/>
      <c r="C7" s="12"/>
      <c r="D7" s="12"/>
      <c r="E7" s="12"/>
      <c r="F7" s="12"/>
      <c r="G7" s="12"/>
      <c r="H7" s="12"/>
      <c r="I7" s="2"/>
      <c r="J7" s="13"/>
    </row>
    <row r="8" spans="1:10" ht="13.5" thickBot="1">
      <c r="A8" s="1"/>
      <c r="B8" s="1"/>
      <c r="C8" s="1"/>
      <c r="D8" s="1"/>
      <c r="E8" s="1"/>
      <c r="F8" s="1"/>
      <c r="G8" s="1"/>
      <c r="I8" s="1"/>
      <c r="J8" s="10" t="s">
        <v>0</v>
      </c>
    </row>
    <row r="9" spans="1:10" ht="15.75" customHeight="1">
      <c r="A9" s="37" t="s">
        <v>29</v>
      </c>
      <c r="B9" s="35" t="s">
        <v>30</v>
      </c>
      <c r="C9" s="6"/>
      <c r="D9" s="6"/>
      <c r="E9" s="6" t="s">
        <v>31</v>
      </c>
      <c r="F9" s="6"/>
      <c r="G9" s="6"/>
      <c r="H9" s="6" t="s">
        <v>32</v>
      </c>
      <c r="I9" s="38"/>
      <c r="J9" s="39"/>
    </row>
    <row r="10" spans="1:10" ht="15.75" customHeight="1">
      <c r="A10" s="36" t="s">
        <v>33</v>
      </c>
      <c r="B10" s="11" t="s">
        <v>3</v>
      </c>
      <c r="C10" s="4" t="s">
        <v>4</v>
      </c>
      <c r="D10" s="4" t="s">
        <v>2</v>
      </c>
      <c r="E10" s="4" t="s">
        <v>3</v>
      </c>
      <c r="F10" s="4" t="s">
        <v>4</v>
      </c>
      <c r="G10" s="4" t="s">
        <v>2</v>
      </c>
      <c r="H10" s="4" t="s">
        <v>3</v>
      </c>
      <c r="I10" s="4" t="s">
        <v>4</v>
      </c>
      <c r="J10" s="9" t="s">
        <v>2</v>
      </c>
    </row>
    <row r="11" spans="1:10" ht="15.75" customHeight="1" thickBot="1">
      <c r="A11" s="34"/>
      <c r="B11" s="51" t="s">
        <v>15</v>
      </c>
      <c r="C11" s="52"/>
      <c r="D11" s="47"/>
      <c r="E11" s="52" t="s">
        <v>15</v>
      </c>
      <c r="F11" s="52"/>
      <c r="G11" s="47"/>
      <c r="H11" s="52" t="s">
        <v>15</v>
      </c>
      <c r="I11" s="52"/>
      <c r="J11" s="48"/>
    </row>
    <row r="12" spans="1:10" ht="15.75" customHeight="1">
      <c r="A12" s="444" t="s">
        <v>109</v>
      </c>
      <c r="B12" s="64">
        <v>101304</v>
      </c>
      <c r="C12" s="65">
        <v>114125</v>
      </c>
      <c r="D12" s="65">
        <v>69895</v>
      </c>
      <c r="E12" s="65">
        <v>169051</v>
      </c>
      <c r="F12" s="65">
        <v>159085</v>
      </c>
      <c r="G12" s="65">
        <v>81837</v>
      </c>
      <c r="H12" s="240">
        <f aca="true" t="shared" si="0" ref="H12:J16">SUM(B12,E12)</f>
        <v>270355</v>
      </c>
      <c r="I12" s="240">
        <f t="shared" si="0"/>
        <v>273210</v>
      </c>
      <c r="J12" s="241">
        <f t="shared" si="0"/>
        <v>151732</v>
      </c>
    </row>
    <row r="13" spans="1:10" ht="15.75" customHeight="1">
      <c r="A13" s="445" t="s">
        <v>110</v>
      </c>
      <c r="B13" s="160">
        <v>71403</v>
      </c>
      <c r="C13" s="161">
        <v>76715</v>
      </c>
      <c r="D13" s="161">
        <v>21946</v>
      </c>
      <c r="E13" s="161">
        <v>30737</v>
      </c>
      <c r="F13" s="161">
        <v>25799</v>
      </c>
      <c r="G13" s="161">
        <v>12730</v>
      </c>
      <c r="H13" s="242">
        <f t="shared" si="0"/>
        <v>102140</v>
      </c>
      <c r="I13" s="242">
        <f t="shared" si="0"/>
        <v>102514</v>
      </c>
      <c r="J13" s="243">
        <f t="shared" si="0"/>
        <v>34676</v>
      </c>
    </row>
    <row r="14" spans="1:10" ht="15.75" customHeight="1">
      <c r="A14" s="445" t="s">
        <v>13</v>
      </c>
      <c r="B14" s="63">
        <v>20607</v>
      </c>
      <c r="C14" s="62">
        <v>19595</v>
      </c>
      <c r="D14" s="62">
        <v>13052</v>
      </c>
      <c r="E14" s="62">
        <v>192416</v>
      </c>
      <c r="F14" s="62">
        <v>196266</v>
      </c>
      <c r="G14" s="62">
        <v>89176</v>
      </c>
      <c r="H14" s="242">
        <f t="shared" si="0"/>
        <v>213023</v>
      </c>
      <c r="I14" s="242">
        <f t="shared" si="0"/>
        <v>215861</v>
      </c>
      <c r="J14" s="243">
        <f t="shared" si="0"/>
        <v>102228</v>
      </c>
    </row>
    <row r="15" spans="1:10" ht="15.75" customHeight="1">
      <c r="A15" s="445" t="s">
        <v>38</v>
      </c>
      <c r="B15" s="63">
        <v>25640</v>
      </c>
      <c r="C15" s="62">
        <v>25931</v>
      </c>
      <c r="D15" s="62">
        <v>15055</v>
      </c>
      <c r="E15" s="62">
        <v>35831</v>
      </c>
      <c r="F15" s="62">
        <v>36872</v>
      </c>
      <c r="G15" s="62">
        <v>18475</v>
      </c>
      <c r="H15" s="242">
        <f t="shared" si="0"/>
        <v>61471</v>
      </c>
      <c r="I15" s="242">
        <f t="shared" si="0"/>
        <v>62803</v>
      </c>
      <c r="J15" s="243">
        <f t="shared" si="0"/>
        <v>33530</v>
      </c>
    </row>
    <row r="16" spans="1:10" s="50" customFormat="1" ht="15" customHeight="1">
      <c r="A16" s="446" t="s">
        <v>338</v>
      </c>
      <c r="B16" s="63">
        <v>84284</v>
      </c>
      <c r="C16" s="62">
        <v>97484</v>
      </c>
      <c r="D16" s="62">
        <v>51969</v>
      </c>
      <c r="E16" s="62">
        <v>22417</v>
      </c>
      <c r="F16" s="62">
        <v>10663</v>
      </c>
      <c r="G16" s="62">
        <v>15626</v>
      </c>
      <c r="H16" s="242">
        <f t="shared" si="0"/>
        <v>106701</v>
      </c>
      <c r="I16" s="242">
        <f t="shared" si="0"/>
        <v>108147</v>
      </c>
      <c r="J16" s="243">
        <f t="shared" si="0"/>
        <v>67595</v>
      </c>
    </row>
    <row r="17" spans="1:10" s="50" customFormat="1" ht="15" customHeight="1" thickBot="1">
      <c r="A17" s="447" t="s">
        <v>244</v>
      </c>
      <c r="B17" s="437">
        <v>11355</v>
      </c>
      <c r="C17" s="438">
        <v>12301</v>
      </c>
      <c r="D17" s="438">
        <v>9594</v>
      </c>
      <c r="E17" s="438">
        <v>431049</v>
      </c>
      <c r="F17" s="438">
        <v>431049</v>
      </c>
      <c r="G17" s="438">
        <v>166310</v>
      </c>
      <c r="H17" s="439">
        <f>B17+E17</f>
        <v>442404</v>
      </c>
      <c r="I17" s="439">
        <f>C17+F17</f>
        <v>443350</v>
      </c>
      <c r="J17" s="440">
        <f>D17+G17</f>
        <v>175904</v>
      </c>
    </row>
    <row r="18" spans="1:10" ht="16.5" customHeight="1" thickBot="1">
      <c r="A18" s="441" t="s">
        <v>14</v>
      </c>
      <c r="B18" s="442">
        <f>SUM(B12:B17)</f>
        <v>314593</v>
      </c>
      <c r="C18" s="442">
        <f aca="true" t="shared" si="1" ref="C18:J18">SUM(C12:C17)</f>
        <v>346151</v>
      </c>
      <c r="D18" s="442">
        <f t="shared" si="1"/>
        <v>181511</v>
      </c>
      <c r="E18" s="442">
        <f t="shared" si="1"/>
        <v>881501</v>
      </c>
      <c r="F18" s="442">
        <f t="shared" si="1"/>
        <v>859734</v>
      </c>
      <c r="G18" s="442">
        <f t="shared" si="1"/>
        <v>384154</v>
      </c>
      <c r="H18" s="442">
        <f t="shared" si="1"/>
        <v>1196094</v>
      </c>
      <c r="I18" s="442">
        <f t="shared" si="1"/>
        <v>1205885</v>
      </c>
      <c r="J18" s="443">
        <f t="shared" si="1"/>
        <v>565665</v>
      </c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2"/>
    </row>
    <row r="21" ht="12.75">
      <c r="A21" s="223"/>
    </row>
    <row r="22" ht="12.75">
      <c r="A22" s="2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AA25"/>
  <sheetViews>
    <sheetView tabSelected="1"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M25" sqref="M25"/>
    </sheetView>
  </sheetViews>
  <sheetFormatPr defaultColWidth="9.140625" defaultRowHeight="12.75"/>
  <cols>
    <col min="1" max="1" width="8.57421875" style="23" customWidth="1"/>
    <col min="2" max="2" width="7.8515625" style="23" bestFit="1" customWidth="1"/>
    <col min="3" max="3" width="7.57421875" style="23" bestFit="1" customWidth="1"/>
    <col min="4" max="7" width="6.7109375" style="23" bestFit="1" customWidth="1"/>
    <col min="8" max="9" width="6.28125" style="23" customWidth="1"/>
    <col min="10" max="10" width="6.57421875" style="23" bestFit="1" customWidth="1"/>
    <col min="11" max="12" width="5.7109375" style="23" bestFit="1" customWidth="1"/>
    <col min="13" max="16" width="5.7109375" style="23" customWidth="1"/>
    <col min="17" max="17" width="6.28125" style="23" customWidth="1"/>
    <col min="18" max="18" width="6.57421875" style="23" bestFit="1" customWidth="1"/>
    <col min="19" max="19" width="6.421875" style="23" customWidth="1"/>
    <col min="20" max="22" width="5.7109375" style="23" bestFit="1" customWidth="1"/>
    <col min="23" max="23" width="6.00390625" style="23" bestFit="1" customWidth="1"/>
    <col min="24" max="25" width="7.8515625" style="23" bestFit="1" customWidth="1"/>
    <col min="26" max="26" width="6.8515625" style="23" customWidth="1"/>
  </cols>
  <sheetData>
    <row r="1" spans="1:27" ht="12.75">
      <c r="A1" s="18"/>
      <c r="B1" s="18"/>
      <c r="C1" s="18"/>
      <c r="D1" s="18"/>
      <c r="E1" s="18"/>
      <c r="F1" s="18"/>
      <c r="G1" s="18"/>
      <c r="H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6" t="s">
        <v>36</v>
      </c>
      <c r="Y1" s="13"/>
      <c r="Z1" s="43"/>
      <c r="AA1" s="1"/>
    </row>
    <row r="2" spans="1:27" ht="12.75">
      <c r="A2" s="18"/>
      <c r="B2" s="18"/>
      <c r="C2" s="18"/>
      <c r="D2" s="18"/>
      <c r="E2" s="18"/>
      <c r="F2" s="18"/>
      <c r="G2" s="18"/>
      <c r="H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6"/>
      <c r="Y2" s="45"/>
      <c r="Z2" s="20"/>
      <c r="AA2" s="1"/>
    </row>
    <row r="3" spans="1:27" ht="12.75">
      <c r="A3" s="18"/>
      <c r="B3" s="18"/>
      <c r="C3" s="18"/>
      <c r="D3" s="18"/>
      <c r="E3" s="18"/>
      <c r="F3" s="18"/>
      <c r="G3" s="18"/>
      <c r="H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5"/>
      <c r="Y3" s="2"/>
      <c r="Z3" s="20"/>
      <c r="AA3" s="1"/>
    </row>
    <row r="4" spans="1:27" ht="19.5">
      <c r="A4" s="12" t="s">
        <v>16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1"/>
    </row>
    <row r="5" spans="1:27" ht="19.5">
      <c r="A5" s="12" t="s">
        <v>258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"/>
    </row>
    <row r="6" spans="1:2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"/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/>
      <c r="Y7" s="22"/>
      <c r="Z7" s="43" t="s">
        <v>0</v>
      </c>
      <c r="AA7" s="1"/>
    </row>
    <row r="8" spans="1:27" ht="16.5" customHeight="1">
      <c r="A8" s="25" t="s">
        <v>17</v>
      </c>
      <c r="B8" s="26" t="s">
        <v>18</v>
      </c>
      <c r="C8" s="26"/>
      <c r="D8" s="26"/>
      <c r="E8" s="26" t="s">
        <v>19</v>
      </c>
      <c r="F8" s="26"/>
      <c r="G8" s="26"/>
      <c r="H8" s="406" t="s">
        <v>20</v>
      </c>
      <c r="I8" s="407"/>
      <c r="J8" s="408"/>
      <c r="K8" s="409" t="s">
        <v>21</v>
      </c>
      <c r="L8" s="410"/>
      <c r="M8" s="411"/>
      <c r="N8" s="401" t="s">
        <v>49</v>
      </c>
      <c r="O8" s="402"/>
      <c r="P8" s="403"/>
      <c r="Q8" s="394" t="s">
        <v>246</v>
      </c>
      <c r="R8" s="395"/>
      <c r="S8" s="396"/>
      <c r="T8" s="26" t="s">
        <v>48</v>
      </c>
      <c r="U8" s="26"/>
      <c r="V8" s="26"/>
      <c r="W8" s="27" t="s">
        <v>22</v>
      </c>
      <c r="X8" s="26" t="s">
        <v>23</v>
      </c>
      <c r="Y8" s="26"/>
      <c r="Z8" s="75"/>
      <c r="AA8" s="77"/>
    </row>
    <row r="9" spans="1:27" ht="17.25" customHeight="1">
      <c r="A9" s="28" t="s">
        <v>24</v>
      </c>
      <c r="B9" s="29" t="s">
        <v>3</v>
      </c>
      <c r="C9" s="29" t="s">
        <v>10</v>
      </c>
      <c r="D9" s="29" t="s">
        <v>11</v>
      </c>
      <c r="E9" s="29" t="s">
        <v>3</v>
      </c>
      <c r="F9" s="29" t="s">
        <v>10</v>
      </c>
      <c r="G9" s="29" t="s">
        <v>11</v>
      </c>
      <c r="H9" s="29" t="s">
        <v>3</v>
      </c>
      <c r="I9" s="29" t="s">
        <v>10</v>
      </c>
      <c r="J9" s="29" t="s">
        <v>11</v>
      </c>
      <c r="K9" s="29" t="s">
        <v>42</v>
      </c>
      <c r="L9" s="29" t="s">
        <v>41</v>
      </c>
      <c r="M9" s="29" t="s">
        <v>11</v>
      </c>
      <c r="N9" s="29" t="s">
        <v>42</v>
      </c>
      <c r="O9" s="29" t="s">
        <v>10</v>
      </c>
      <c r="P9" s="29" t="s">
        <v>11</v>
      </c>
      <c r="Q9" s="29" t="s">
        <v>3</v>
      </c>
      <c r="R9" s="29" t="s">
        <v>10</v>
      </c>
      <c r="S9" s="29" t="s">
        <v>11</v>
      </c>
      <c r="T9" s="29" t="s">
        <v>42</v>
      </c>
      <c r="U9" s="29" t="s">
        <v>10</v>
      </c>
      <c r="V9" s="29" t="s">
        <v>11</v>
      </c>
      <c r="W9" s="29" t="s">
        <v>25</v>
      </c>
      <c r="X9" s="29" t="s">
        <v>3</v>
      </c>
      <c r="Y9" s="29" t="s">
        <v>10</v>
      </c>
      <c r="Z9" s="54" t="s">
        <v>11</v>
      </c>
      <c r="AA9" s="56" t="s">
        <v>2</v>
      </c>
    </row>
    <row r="10" spans="1:27" ht="15.75" customHeight="1" thickBot="1">
      <c r="A10" s="30"/>
      <c r="B10" s="31" t="s">
        <v>15</v>
      </c>
      <c r="C10" s="31"/>
      <c r="D10" s="32"/>
      <c r="E10" s="31" t="s">
        <v>15</v>
      </c>
      <c r="F10" s="31"/>
      <c r="G10" s="32"/>
      <c r="H10" s="44" t="s">
        <v>15</v>
      </c>
      <c r="I10" s="31"/>
      <c r="J10" s="32"/>
      <c r="K10" s="412" t="s">
        <v>15</v>
      </c>
      <c r="L10" s="393"/>
      <c r="M10" s="61"/>
      <c r="N10" s="404" t="s">
        <v>15</v>
      </c>
      <c r="O10" s="405"/>
      <c r="P10" s="80"/>
      <c r="Q10" s="404" t="s">
        <v>15</v>
      </c>
      <c r="R10" s="405"/>
      <c r="S10" s="80"/>
      <c r="T10" s="404" t="s">
        <v>43</v>
      </c>
      <c r="U10" s="405"/>
      <c r="V10" s="32"/>
      <c r="W10" s="32"/>
      <c r="X10" s="31" t="s">
        <v>15</v>
      </c>
      <c r="Y10" s="31"/>
      <c r="Z10" s="55"/>
      <c r="AA10" s="78" t="s">
        <v>5</v>
      </c>
    </row>
    <row r="11" spans="1:27" ht="18" customHeight="1">
      <c r="A11" s="53" t="s">
        <v>112</v>
      </c>
      <c r="B11" s="66">
        <v>43303</v>
      </c>
      <c r="C11" s="67">
        <v>46713</v>
      </c>
      <c r="D11" s="67">
        <v>23950</v>
      </c>
      <c r="E11" s="67">
        <v>11629</v>
      </c>
      <c r="F11" s="67">
        <v>12204</v>
      </c>
      <c r="G11" s="67">
        <v>5740</v>
      </c>
      <c r="H11" s="67">
        <v>214600</v>
      </c>
      <c r="I11" s="67">
        <v>213470</v>
      </c>
      <c r="J11" s="67">
        <v>121302</v>
      </c>
      <c r="K11" s="67">
        <v>823</v>
      </c>
      <c r="L11" s="67">
        <v>823</v>
      </c>
      <c r="M11" s="67">
        <v>0</v>
      </c>
      <c r="N11" s="67"/>
      <c r="O11" s="67"/>
      <c r="P11" s="67"/>
      <c r="Q11" s="67"/>
      <c r="R11" s="67"/>
      <c r="S11" s="67"/>
      <c r="T11" s="67"/>
      <c r="U11" s="67"/>
      <c r="V11" s="67"/>
      <c r="W11" s="67">
        <v>-4248</v>
      </c>
      <c r="X11" s="67">
        <f aca="true" t="shared" si="0" ref="X11:Y15">SUM(B11,E11,H11,K11,Q11,T11,N11)</f>
        <v>270355</v>
      </c>
      <c r="Y11" s="67">
        <f t="shared" si="0"/>
        <v>273210</v>
      </c>
      <c r="Z11" s="76">
        <f>SUM(D11,G11,J11,M11,S11,V11,W11,P11)</f>
        <v>146744</v>
      </c>
      <c r="AA11" s="164">
        <f aca="true" t="shared" si="1" ref="AA11:AA17">Z11/Y11</f>
        <v>0.5371106474872809</v>
      </c>
    </row>
    <row r="12" spans="1:27" ht="18" customHeight="1">
      <c r="A12" s="53" t="s">
        <v>111</v>
      </c>
      <c r="B12" s="66">
        <v>60781</v>
      </c>
      <c r="C12" s="67">
        <v>60781</v>
      </c>
      <c r="D12" s="67">
        <v>23093</v>
      </c>
      <c r="E12" s="67">
        <v>8200</v>
      </c>
      <c r="F12" s="67">
        <v>8200</v>
      </c>
      <c r="G12" s="67">
        <v>3207</v>
      </c>
      <c r="H12" s="67">
        <v>28915</v>
      </c>
      <c r="I12" s="67">
        <v>29289</v>
      </c>
      <c r="J12" s="67">
        <v>8086</v>
      </c>
      <c r="K12" s="67">
        <v>4244</v>
      </c>
      <c r="L12" s="67">
        <v>4244</v>
      </c>
      <c r="M12" s="67">
        <v>290</v>
      </c>
      <c r="N12" s="67"/>
      <c r="O12" s="67"/>
      <c r="P12" s="67"/>
      <c r="Q12" s="67"/>
      <c r="R12" s="67"/>
      <c r="S12" s="67"/>
      <c r="T12" s="67"/>
      <c r="U12" s="67"/>
      <c r="V12" s="67"/>
      <c r="W12" s="67">
        <v>0</v>
      </c>
      <c r="X12" s="67">
        <f t="shared" si="0"/>
        <v>102140</v>
      </c>
      <c r="Y12" s="67">
        <f t="shared" si="0"/>
        <v>102514</v>
      </c>
      <c r="Z12" s="76">
        <f>SUM(D12,G12,J12,M12,S12,V12,W12,P12)</f>
        <v>34676</v>
      </c>
      <c r="AA12" s="79">
        <f t="shared" si="1"/>
        <v>0.3382562381723472</v>
      </c>
    </row>
    <row r="13" spans="1:27" s="50" customFormat="1" ht="18" customHeight="1">
      <c r="A13" s="24" t="s">
        <v>26</v>
      </c>
      <c r="B13" s="68">
        <v>106928</v>
      </c>
      <c r="C13" s="69">
        <v>107463</v>
      </c>
      <c r="D13" s="69">
        <v>49939</v>
      </c>
      <c r="E13" s="69">
        <v>28901</v>
      </c>
      <c r="F13" s="69">
        <v>29046</v>
      </c>
      <c r="G13" s="69">
        <v>12896</v>
      </c>
      <c r="H13" s="69">
        <v>77194</v>
      </c>
      <c r="I13" s="69">
        <v>79352</v>
      </c>
      <c r="J13" s="69">
        <v>37274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>
        <v>-61</v>
      </c>
      <c r="X13" s="67">
        <f t="shared" si="0"/>
        <v>213023</v>
      </c>
      <c r="Y13" s="67">
        <f t="shared" si="0"/>
        <v>215861</v>
      </c>
      <c r="Z13" s="76">
        <f>SUM(D13,G13,J13,M13,S13,V13,W13,P13)</f>
        <v>100048</v>
      </c>
      <c r="AA13" s="79">
        <f t="shared" si="1"/>
        <v>0.4634834453653045</v>
      </c>
    </row>
    <row r="14" spans="1:27" ht="18" customHeight="1">
      <c r="A14" s="24" t="s">
        <v>44</v>
      </c>
      <c r="B14" s="68">
        <v>20418</v>
      </c>
      <c r="C14" s="69">
        <v>20418</v>
      </c>
      <c r="D14" s="69">
        <v>8557</v>
      </c>
      <c r="E14" s="69">
        <v>5371</v>
      </c>
      <c r="F14" s="69">
        <v>5371</v>
      </c>
      <c r="G14" s="69">
        <v>2225</v>
      </c>
      <c r="H14" s="69">
        <v>33484</v>
      </c>
      <c r="I14" s="69">
        <v>34816</v>
      </c>
      <c r="J14" s="69">
        <v>19130</v>
      </c>
      <c r="K14" s="69">
        <v>2198</v>
      </c>
      <c r="L14" s="69">
        <v>2198</v>
      </c>
      <c r="M14" s="69">
        <v>398</v>
      </c>
      <c r="N14" s="69"/>
      <c r="O14" s="69"/>
      <c r="P14" s="69"/>
      <c r="Q14" s="69"/>
      <c r="R14" s="69"/>
      <c r="S14" s="69"/>
      <c r="T14" s="69"/>
      <c r="U14" s="69"/>
      <c r="V14" s="69"/>
      <c r="W14" s="69">
        <v>672</v>
      </c>
      <c r="X14" s="67">
        <f t="shared" si="0"/>
        <v>61471</v>
      </c>
      <c r="Y14" s="67">
        <f t="shared" si="0"/>
        <v>62803</v>
      </c>
      <c r="Z14" s="76">
        <f>SUM(D14,G14,J14,M14,S14,V14,W14,P14)</f>
        <v>30982</v>
      </c>
      <c r="AA14" s="79">
        <f t="shared" si="1"/>
        <v>0.4933203827842619</v>
      </c>
    </row>
    <row r="15" spans="1:27" ht="18" customHeight="1" thickBot="1">
      <c r="A15" s="165" t="s">
        <v>339</v>
      </c>
      <c r="B15" s="166">
        <v>14606</v>
      </c>
      <c r="C15" s="167">
        <v>15618</v>
      </c>
      <c r="D15" s="167">
        <v>6579</v>
      </c>
      <c r="E15" s="167">
        <v>3811</v>
      </c>
      <c r="F15" s="167">
        <v>4084</v>
      </c>
      <c r="G15" s="167">
        <v>1716</v>
      </c>
      <c r="H15" s="167">
        <v>32656</v>
      </c>
      <c r="I15" s="167">
        <v>32817</v>
      </c>
      <c r="J15" s="167">
        <v>11526</v>
      </c>
      <c r="K15" s="167">
        <v>55628</v>
      </c>
      <c r="L15" s="167">
        <v>55628</v>
      </c>
      <c r="M15" s="167">
        <v>31406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>
        <v>66</v>
      </c>
      <c r="X15" s="67">
        <f t="shared" si="0"/>
        <v>106701</v>
      </c>
      <c r="Y15" s="67">
        <f t="shared" si="0"/>
        <v>108147</v>
      </c>
      <c r="Z15" s="76">
        <f>SUM(D15,G15,J15,M15,S15,V15,W15,P15)</f>
        <v>51293</v>
      </c>
      <c r="AA15" s="168">
        <f t="shared" si="1"/>
        <v>0.4742896243076553</v>
      </c>
    </row>
    <row r="16" spans="1:27" ht="13.5" thickBot="1">
      <c r="A16" s="227" t="s">
        <v>245</v>
      </c>
      <c r="B16" s="226">
        <v>101635</v>
      </c>
      <c r="C16" s="224">
        <v>101635</v>
      </c>
      <c r="D16" s="224">
        <v>50827</v>
      </c>
      <c r="E16" s="224">
        <v>26821</v>
      </c>
      <c r="F16" s="224">
        <v>26821</v>
      </c>
      <c r="G16" s="224">
        <v>12816</v>
      </c>
      <c r="H16" s="224">
        <v>60136</v>
      </c>
      <c r="I16" s="224">
        <v>61082</v>
      </c>
      <c r="J16" s="224">
        <v>24675</v>
      </c>
      <c r="K16" s="224">
        <v>800</v>
      </c>
      <c r="L16" s="224">
        <v>800</v>
      </c>
      <c r="M16" s="224">
        <v>249</v>
      </c>
      <c r="N16" s="224">
        <v>0</v>
      </c>
      <c r="O16" s="224">
        <v>0</v>
      </c>
      <c r="P16" s="224">
        <v>0</v>
      </c>
      <c r="Q16" s="224">
        <v>253012</v>
      </c>
      <c r="R16" s="224">
        <v>253012</v>
      </c>
      <c r="S16" s="224">
        <v>104961</v>
      </c>
      <c r="T16" s="224"/>
      <c r="U16" s="224"/>
      <c r="V16" s="224"/>
      <c r="W16" s="224">
        <v>-1146</v>
      </c>
      <c r="X16" s="224">
        <f>B16+E16+H16+K16+N16+Q16+T16</f>
        <v>442404</v>
      </c>
      <c r="Y16" s="224">
        <f>C16+F16+I16+L16+O16+R16+U16</f>
        <v>443350</v>
      </c>
      <c r="Z16" s="224">
        <f>D16+G16+J16+M16+P16+S16+V16+W16</f>
        <v>192382</v>
      </c>
      <c r="AA16" s="164">
        <f t="shared" si="1"/>
        <v>0.43392804781775124</v>
      </c>
    </row>
    <row r="17" spans="1:27" ht="13.5" thickBot="1">
      <c r="A17" s="225" t="s">
        <v>14</v>
      </c>
      <c r="B17" s="228">
        <f>SUM(B11:B16)</f>
        <v>347671</v>
      </c>
      <c r="C17" s="228">
        <f aca="true" t="shared" si="2" ref="C17:Z17">SUM(C11:C16)</f>
        <v>352628</v>
      </c>
      <c r="D17" s="228">
        <f t="shared" si="2"/>
        <v>162945</v>
      </c>
      <c r="E17" s="228">
        <f t="shared" si="2"/>
        <v>84733</v>
      </c>
      <c r="F17" s="228">
        <f t="shared" si="2"/>
        <v>85726</v>
      </c>
      <c r="G17" s="228">
        <f t="shared" si="2"/>
        <v>38600</v>
      </c>
      <c r="H17" s="228">
        <f t="shared" si="2"/>
        <v>446985</v>
      </c>
      <c r="I17" s="228">
        <f t="shared" si="2"/>
        <v>450826</v>
      </c>
      <c r="J17" s="228">
        <f t="shared" si="2"/>
        <v>221993</v>
      </c>
      <c r="K17" s="228">
        <f t="shared" si="2"/>
        <v>63693</v>
      </c>
      <c r="L17" s="228">
        <f t="shared" si="2"/>
        <v>63693</v>
      </c>
      <c r="M17" s="228">
        <f t="shared" si="2"/>
        <v>32343</v>
      </c>
      <c r="N17" s="228">
        <f t="shared" si="2"/>
        <v>0</v>
      </c>
      <c r="O17" s="228">
        <f t="shared" si="2"/>
        <v>0</v>
      </c>
      <c r="P17" s="228">
        <f t="shared" si="2"/>
        <v>0</v>
      </c>
      <c r="Q17" s="228">
        <f t="shared" si="2"/>
        <v>253012</v>
      </c>
      <c r="R17" s="228">
        <f t="shared" si="2"/>
        <v>253012</v>
      </c>
      <c r="S17" s="228">
        <f t="shared" si="2"/>
        <v>104961</v>
      </c>
      <c r="T17" s="228">
        <f t="shared" si="2"/>
        <v>0</v>
      </c>
      <c r="U17" s="228">
        <f t="shared" si="2"/>
        <v>0</v>
      </c>
      <c r="V17" s="228">
        <f t="shared" si="2"/>
        <v>0</v>
      </c>
      <c r="W17" s="228">
        <f t="shared" si="2"/>
        <v>-4717</v>
      </c>
      <c r="X17" s="228">
        <f t="shared" si="2"/>
        <v>1196094</v>
      </c>
      <c r="Y17" s="228">
        <f t="shared" si="2"/>
        <v>1205885</v>
      </c>
      <c r="Z17" s="228">
        <f t="shared" si="2"/>
        <v>556125</v>
      </c>
      <c r="AA17" s="169">
        <f t="shared" si="1"/>
        <v>0.4611758169311336</v>
      </c>
    </row>
    <row r="25" ht="12.75">
      <c r="M25" s="388"/>
    </row>
  </sheetData>
  <mergeCells count="8">
    <mergeCell ref="N8:P8"/>
    <mergeCell ref="N10:O10"/>
    <mergeCell ref="T10:U10"/>
    <mergeCell ref="H8:J8"/>
    <mergeCell ref="K8:M8"/>
    <mergeCell ref="K10:L10"/>
    <mergeCell ref="Q8:S8"/>
    <mergeCell ref="Q10:R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GH87"/>
  <sheetViews>
    <sheetView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4" sqref="H14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16" t="s">
        <v>107</v>
      </c>
      <c r="I1" s="416"/>
      <c r="J1" s="416"/>
    </row>
    <row r="2" spans="1:10" ht="12.75">
      <c r="A2" s="1"/>
      <c r="G2" s="1"/>
      <c r="H2" s="415"/>
      <c r="I2" s="415"/>
      <c r="J2" s="415"/>
    </row>
    <row r="3" spans="1:10" ht="12.75">
      <c r="A3" s="1"/>
      <c r="G3" s="1"/>
      <c r="H3" s="41"/>
      <c r="I3" s="41"/>
      <c r="J3" s="41"/>
    </row>
    <row r="4" spans="1:10" ht="19.5">
      <c r="A4" s="249" t="s">
        <v>259</v>
      </c>
      <c r="B4" s="114"/>
      <c r="C4" s="114"/>
      <c r="D4" s="114"/>
      <c r="E4" s="114"/>
      <c r="F4" s="115"/>
      <c r="G4" s="2"/>
      <c r="H4" s="2"/>
      <c r="I4" s="2"/>
      <c r="J4" s="2"/>
    </row>
    <row r="5" spans="1:10" ht="19.5">
      <c r="A5" s="12"/>
      <c r="B5" s="114"/>
      <c r="C5" s="114"/>
      <c r="D5" s="114"/>
      <c r="E5" s="114"/>
      <c r="F5" s="115"/>
      <c r="G5" s="2"/>
      <c r="H5" s="2"/>
      <c r="I5" s="2"/>
      <c r="J5" s="2"/>
    </row>
    <row r="6" spans="1:10" ht="14.25" customHeight="1" thickBot="1">
      <c r="A6" s="116"/>
      <c r="B6" s="114"/>
      <c r="C6" s="114"/>
      <c r="D6" s="114"/>
      <c r="E6" s="114"/>
      <c r="F6" s="115"/>
      <c r="G6" s="2"/>
      <c r="H6" s="2"/>
      <c r="I6" s="2"/>
      <c r="J6" s="2"/>
    </row>
    <row r="7" spans="1:10" ht="15.75">
      <c r="A7" s="117" t="s">
        <v>57</v>
      </c>
      <c r="B7" s="417" t="s">
        <v>58</v>
      </c>
      <c r="C7" s="418"/>
      <c r="D7" s="418"/>
      <c r="E7" s="419"/>
      <c r="F7" s="118"/>
      <c r="G7" s="417" t="s">
        <v>59</v>
      </c>
      <c r="H7" s="418"/>
      <c r="I7" s="418"/>
      <c r="J7" s="419"/>
    </row>
    <row r="8" spans="1:10" ht="12.75">
      <c r="A8" s="119"/>
      <c r="B8" s="181" t="s">
        <v>3</v>
      </c>
      <c r="C8" s="182" t="s">
        <v>10</v>
      </c>
      <c r="D8" s="182" t="s">
        <v>11</v>
      </c>
      <c r="E8" s="183" t="s">
        <v>11</v>
      </c>
      <c r="F8" s="120"/>
      <c r="G8" s="181" t="s">
        <v>3</v>
      </c>
      <c r="H8" s="182" t="s">
        <v>10</v>
      </c>
      <c r="I8" s="182" t="s">
        <v>11</v>
      </c>
      <c r="J8" s="183" t="s">
        <v>11</v>
      </c>
    </row>
    <row r="9" spans="1:10" ht="13.5" thickBot="1">
      <c r="A9" s="121"/>
      <c r="B9" s="413" t="s">
        <v>15</v>
      </c>
      <c r="C9" s="414"/>
      <c r="D9" s="122"/>
      <c r="E9" s="171" t="s">
        <v>5</v>
      </c>
      <c r="F9" s="123"/>
      <c r="G9" s="413" t="s">
        <v>15</v>
      </c>
      <c r="H9" s="414"/>
      <c r="I9" s="185"/>
      <c r="J9" s="186" t="s">
        <v>5</v>
      </c>
    </row>
    <row r="10" spans="1:190" ht="12.75">
      <c r="A10" s="124" t="s">
        <v>60</v>
      </c>
      <c r="B10" s="154">
        <v>20403</v>
      </c>
      <c r="C10" s="158">
        <v>20403</v>
      </c>
      <c r="D10" s="155">
        <v>7018</v>
      </c>
      <c r="E10" s="172">
        <f>D10/C10</f>
        <v>0.34396902416311326</v>
      </c>
      <c r="F10" s="125"/>
      <c r="G10" s="126">
        <v>11157</v>
      </c>
      <c r="H10" s="155">
        <v>11157</v>
      </c>
      <c r="I10" s="200">
        <v>5074</v>
      </c>
      <c r="J10" s="172">
        <f>I10/H10</f>
        <v>0.4547817513668549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27" t="s">
        <v>61</v>
      </c>
      <c r="B11" s="128"/>
      <c r="C11" s="129"/>
      <c r="D11" s="129"/>
      <c r="E11" s="170"/>
      <c r="F11" s="130"/>
      <c r="G11" s="128">
        <v>18207</v>
      </c>
      <c r="H11" s="129">
        <v>18207</v>
      </c>
      <c r="I11" s="129">
        <v>5305</v>
      </c>
      <c r="J11" s="170">
        <f>I11/H11</f>
        <v>0.2913714505410007</v>
      </c>
    </row>
    <row r="12" spans="1:10" ht="12.75">
      <c r="A12" s="131" t="s">
        <v>62</v>
      </c>
      <c r="B12" s="128">
        <v>8493</v>
      </c>
      <c r="C12" s="129">
        <v>8493</v>
      </c>
      <c r="D12" s="129"/>
      <c r="E12" s="170"/>
      <c r="F12" s="130"/>
      <c r="G12" s="128">
        <v>1651</v>
      </c>
      <c r="H12" s="129">
        <v>1651</v>
      </c>
      <c r="I12" s="129">
        <v>468</v>
      </c>
      <c r="J12" s="170">
        <f>I12/H12</f>
        <v>0.28346456692913385</v>
      </c>
    </row>
    <row r="13" spans="1:10" ht="12.75">
      <c r="A13" s="131" t="s">
        <v>63</v>
      </c>
      <c r="B13" s="140">
        <v>119956</v>
      </c>
      <c r="C13" s="140">
        <v>107234</v>
      </c>
      <c r="D13" s="140">
        <v>19183</v>
      </c>
      <c r="E13" s="377">
        <f>D13/C13</f>
        <v>0.17888915828934854</v>
      </c>
      <c r="F13" s="130"/>
      <c r="G13" s="140">
        <v>129882</v>
      </c>
      <c r="H13" s="140">
        <v>138819</v>
      </c>
      <c r="I13" s="140">
        <v>30495</v>
      </c>
      <c r="J13" s="377">
        <f>I13/H13</f>
        <v>0.21967454022864305</v>
      </c>
    </row>
    <row r="14" spans="1:10" ht="12.75">
      <c r="A14" s="156" t="s">
        <v>349</v>
      </c>
      <c r="B14" s="140"/>
      <c r="C14" s="142"/>
      <c r="D14" s="137"/>
      <c r="E14" s="170"/>
      <c r="F14" s="130"/>
      <c r="G14" s="201"/>
      <c r="H14" s="137"/>
      <c r="I14" s="137"/>
      <c r="J14" s="170"/>
    </row>
    <row r="15" spans="1:10" ht="12.75">
      <c r="A15" s="127" t="s">
        <v>356</v>
      </c>
      <c r="B15" s="128">
        <v>114316</v>
      </c>
      <c r="C15" s="129">
        <v>114316</v>
      </c>
      <c r="D15" s="129"/>
      <c r="E15" s="377">
        <f>D15/C15</f>
        <v>0</v>
      </c>
      <c r="F15" s="130"/>
      <c r="G15" s="128">
        <v>127018</v>
      </c>
      <c r="H15" s="129">
        <v>128288</v>
      </c>
      <c r="I15" s="129"/>
      <c r="J15" s="170"/>
    </row>
    <row r="16" spans="1:10" ht="12.75">
      <c r="A16" s="127" t="s">
        <v>64</v>
      </c>
      <c r="B16" s="138"/>
      <c r="C16" s="129"/>
      <c r="D16" s="129"/>
      <c r="E16" s="170"/>
      <c r="F16" s="130"/>
      <c r="G16" s="128">
        <v>4013</v>
      </c>
      <c r="H16" s="129">
        <v>9370</v>
      </c>
      <c r="I16" s="129">
        <v>532</v>
      </c>
      <c r="J16" s="377">
        <f>I16/H16</f>
        <v>0.0567769477054429</v>
      </c>
    </row>
    <row r="17" spans="1:10" ht="12.75">
      <c r="A17" s="127" t="s">
        <v>65</v>
      </c>
      <c r="B17" s="128"/>
      <c r="C17" s="129"/>
      <c r="D17" s="129"/>
      <c r="E17" s="170"/>
      <c r="F17" s="130"/>
      <c r="G17" s="128">
        <v>2682</v>
      </c>
      <c r="H17" s="129">
        <v>2682</v>
      </c>
      <c r="I17" s="129">
        <v>2682</v>
      </c>
      <c r="J17" s="377">
        <f>I17/H17</f>
        <v>1</v>
      </c>
    </row>
    <row r="18" spans="1:10" ht="12.75">
      <c r="A18" s="127" t="s">
        <v>66</v>
      </c>
      <c r="B18" s="128"/>
      <c r="C18" s="129"/>
      <c r="D18" s="129"/>
      <c r="E18" s="170"/>
      <c r="F18" s="130"/>
      <c r="G18" s="128"/>
      <c r="H18" s="129"/>
      <c r="I18" s="129"/>
      <c r="J18" s="377"/>
    </row>
    <row r="19" spans="1:10" ht="12.75">
      <c r="A19" s="127" t="s">
        <v>67</v>
      </c>
      <c r="B19" s="128"/>
      <c r="C19" s="129"/>
      <c r="D19" s="129"/>
      <c r="E19" s="170"/>
      <c r="F19" s="130"/>
      <c r="G19" s="128">
        <v>707</v>
      </c>
      <c r="H19" s="129">
        <v>707</v>
      </c>
      <c r="I19" s="129">
        <v>806</v>
      </c>
      <c r="J19" s="377">
        <f>I19/H19</f>
        <v>1.14002828854314</v>
      </c>
    </row>
    <row r="20" spans="1:10" ht="12.75">
      <c r="A20" s="127" t="s">
        <v>68</v>
      </c>
      <c r="B20" s="128">
        <v>5080</v>
      </c>
      <c r="C20" s="129">
        <v>5080</v>
      </c>
      <c r="D20" s="129">
        <v>3924</v>
      </c>
      <c r="E20" s="377">
        <f>D20/C20</f>
        <v>0.7724409448818897</v>
      </c>
      <c r="F20" s="130"/>
      <c r="G20" s="128">
        <v>8645</v>
      </c>
      <c r="H20" s="129">
        <v>8645</v>
      </c>
      <c r="I20" s="129">
        <v>9085</v>
      </c>
      <c r="J20" s="377">
        <f>I20/H20</f>
        <v>1.0508964719491036</v>
      </c>
    </row>
    <row r="21" spans="1:10" ht="12.75">
      <c r="A21" s="127" t="s">
        <v>69</v>
      </c>
      <c r="B21" s="136"/>
      <c r="C21" s="137"/>
      <c r="D21" s="137"/>
      <c r="E21" s="170"/>
      <c r="F21" s="139"/>
      <c r="G21" s="140">
        <v>14566</v>
      </c>
      <c r="H21" s="142">
        <v>14566</v>
      </c>
      <c r="I21" s="142">
        <v>4742</v>
      </c>
      <c r="J21" s="377">
        <f>I21/H21</f>
        <v>0.32555265687216806</v>
      </c>
    </row>
    <row r="22" spans="1:10" ht="12.75">
      <c r="A22" s="141" t="s">
        <v>350</v>
      </c>
      <c r="B22" s="136"/>
      <c r="C22" s="137"/>
      <c r="D22" s="137"/>
      <c r="E22" s="170"/>
      <c r="F22" s="139"/>
      <c r="G22" s="140">
        <v>300</v>
      </c>
      <c r="H22" s="246">
        <v>300</v>
      </c>
      <c r="I22" s="246">
        <v>16</v>
      </c>
      <c r="J22" s="377">
        <f>I22/H22</f>
        <v>0.05333333333333334</v>
      </c>
    </row>
    <row r="23" spans="1:10" ht="12.75">
      <c r="A23" s="141" t="s">
        <v>113</v>
      </c>
      <c r="B23" s="136"/>
      <c r="C23" s="137"/>
      <c r="D23" s="142"/>
      <c r="E23" s="170"/>
      <c r="F23" s="139"/>
      <c r="G23" s="140"/>
      <c r="H23" s="247"/>
      <c r="I23" s="246"/>
      <c r="J23" s="170"/>
    </row>
    <row r="24" spans="1:10" ht="12.75">
      <c r="A24" s="141" t="s">
        <v>70</v>
      </c>
      <c r="B24" s="140"/>
      <c r="C24" s="137"/>
      <c r="D24" s="238">
        <v>977</v>
      </c>
      <c r="E24" s="170"/>
      <c r="F24" s="139"/>
      <c r="G24" s="136"/>
      <c r="H24" s="246"/>
      <c r="I24" s="246">
        <v>2859</v>
      </c>
      <c r="J24" s="170"/>
    </row>
    <row r="25" spans="1:10" ht="12.75">
      <c r="A25" s="127" t="s">
        <v>71</v>
      </c>
      <c r="B25" s="136"/>
      <c r="C25" s="137"/>
      <c r="D25" s="137"/>
      <c r="E25" s="170"/>
      <c r="F25" s="139"/>
      <c r="G25" s="136"/>
      <c r="H25" s="137"/>
      <c r="I25" s="137"/>
      <c r="J25" s="170"/>
    </row>
    <row r="26" spans="1:10" ht="12.75">
      <c r="A26" s="132" t="s">
        <v>72</v>
      </c>
      <c r="B26" s="133">
        <f>SUM(B27:B29)</f>
        <v>350991</v>
      </c>
      <c r="C26" s="133">
        <f>SUM(C27:C29)</f>
        <v>312591</v>
      </c>
      <c r="D26" s="133">
        <f>SUM(D27:D29)</f>
        <v>178211</v>
      </c>
      <c r="E26" s="170">
        <f>D26/C26</f>
        <v>0.5701091842055593</v>
      </c>
      <c r="F26" s="139"/>
      <c r="G26" s="136">
        <f>SUM(G27:G29)</f>
        <v>38400</v>
      </c>
      <c r="H26" s="136">
        <f>SUM(H27:H29)</f>
        <v>0</v>
      </c>
      <c r="I26" s="136">
        <f>SUM(I27:I29)</f>
        <v>0</v>
      </c>
      <c r="J26" s="170"/>
    </row>
    <row r="27" spans="1:10" ht="12.75">
      <c r="A27" s="135" t="s">
        <v>73</v>
      </c>
      <c r="B27" s="136">
        <v>281191</v>
      </c>
      <c r="C27" s="137">
        <v>281191</v>
      </c>
      <c r="D27" s="235">
        <v>158682</v>
      </c>
      <c r="E27" s="377">
        <f>D27/C27</f>
        <v>0.5643210486822124</v>
      </c>
      <c r="F27" s="139"/>
      <c r="G27" s="136"/>
      <c r="H27" s="137"/>
      <c r="I27" s="137"/>
      <c r="J27" s="170"/>
    </row>
    <row r="28" spans="1:10" ht="12.75">
      <c r="A28" s="135" t="s">
        <v>74</v>
      </c>
      <c r="B28" s="136">
        <v>64000</v>
      </c>
      <c r="C28" s="137">
        <v>25600</v>
      </c>
      <c r="D28" s="235">
        <v>13202</v>
      </c>
      <c r="E28" s="377">
        <f>D28/C28</f>
        <v>0.515703125</v>
      </c>
      <c r="F28" s="139"/>
      <c r="G28" s="136">
        <v>38400</v>
      </c>
      <c r="H28" s="137"/>
      <c r="I28" s="137"/>
      <c r="J28" s="170"/>
    </row>
    <row r="29" spans="1:10" ht="12.75">
      <c r="A29" s="135" t="s">
        <v>75</v>
      </c>
      <c r="B29" s="136">
        <v>5800</v>
      </c>
      <c r="C29" s="137">
        <v>5800</v>
      </c>
      <c r="D29" s="235">
        <v>6327</v>
      </c>
      <c r="E29" s="377">
        <f>D29/C29</f>
        <v>1.0908620689655173</v>
      </c>
      <c r="F29" s="139"/>
      <c r="G29" s="136"/>
      <c r="H29" s="137"/>
      <c r="I29" s="137"/>
      <c r="J29" s="170"/>
    </row>
    <row r="30" spans="1:10" ht="12.75">
      <c r="A30" s="156" t="s">
        <v>238</v>
      </c>
      <c r="B30" s="136"/>
      <c r="C30" s="137"/>
      <c r="D30" s="137"/>
      <c r="E30" s="377"/>
      <c r="F30" s="139"/>
      <c r="G30" s="136"/>
      <c r="H30" s="222"/>
      <c r="I30" s="222"/>
      <c r="J30" s="170"/>
    </row>
    <row r="31" spans="1:10" ht="12.75">
      <c r="A31" s="132" t="s">
        <v>76</v>
      </c>
      <c r="B31" s="136"/>
      <c r="C31" s="137"/>
      <c r="D31" s="137"/>
      <c r="E31" s="377"/>
      <c r="F31" s="139"/>
      <c r="G31" s="133">
        <f>SUM(G32:G34)</f>
        <v>7085</v>
      </c>
      <c r="H31" s="133">
        <f>SUM(H32:H34)</f>
        <v>7091</v>
      </c>
      <c r="I31" s="133">
        <f>SUM(I32:I34)</f>
        <v>2713</v>
      </c>
      <c r="J31" s="170">
        <f>I31/H31</f>
        <v>0.38259765900437176</v>
      </c>
    </row>
    <row r="32" spans="1:10" ht="12.75">
      <c r="A32" s="135" t="s">
        <v>77</v>
      </c>
      <c r="B32" s="136"/>
      <c r="C32" s="137"/>
      <c r="D32" s="137"/>
      <c r="E32" s="377"/>
      <c r="F32" s="139"/>
      <c r="G32" s="136">
        <v>1500</v>
      </c>
      <c r="H32" s="137">
        <v>1500</v>
      </c>
      <c r="I32" s="137"/>
      <c r="J32" s="377">
        <f>I32/H32</f>
        <v>0</v>
      </c>
    </row>
    <row r="33" spans="1:10" ht="12.75">
      <c r="A33" s="135" t="s">
        <v>78</v>
      </c>
      <c r="B33" s="136"/>
      <c r="C33" s="137"/>
      <c r="D33" s="137"/>
      <c r="E33" s="377"/>
      <c r="F33" s="139"/>
      <c r="G33" s="136">
        <v>600</v>
      </c>
      <c r="H33" s="137">
        <v>600</v>
      </c>
      <c r="I33" s="137">
        <v>300</v>
      </c>
      <c r="J33" s="377">
        <f>I33/H33</f>
        <v>0.5</v>
      </c>
    </row>
    <row r="34" spans="1:10" ht="12.75">
      <c r="A34" s="135" t="s">
        <v>239</v>
      </c>
      <c r="B34" s="136"/>
      <c r="C34" s="137"/>
      <c r="D34" s="137"/>
      <c r="E34" s="377"/>
      <c r="F34" s="139"/>
      <c r="G34" s="136">
        <v>4985</v>
      </c>
      <c r="H34" s="137">
        <v>4991</v>
      </c>
      <c r="I34" s="137">
        <v>2413</v>
      </c>
      <c r="J34" s="377">
        <f>I34/H34</f>
        <v>0.4834702464435985</v>
      </c>
    </row>
    <row r="35" spans="1:10" ht="12.75">
      <c r="A35" s="127" t="s">
        <v>79</v>
      </c>
      <c r="B35" s="136"/>
      <c r="C35" s="137"/>
      <c r="D35" s="137"/>
      <c r="E35" s="377"/>
      <c r="F35" s="139"/>
      <c r="G35" s="136"/>
      <c r="H35" s="137"/>
      <c r="I35" s="137"/>
      <c r="J35" s="170"/>
    </row>
    <row r="36" spans="1:10" ht="12.75">
      <c r="A36" s="127" t="s">
        <v>80</v>
      </c>
      <c r="B36" s="136"/>
      <c r="C36" s="137"/>
      <c r="D36" s="137"/>
      <c r="E36" s="377"/>
      <c r="F36" s="139"/>
      <c r="G36" s="136">
        <v>32197</v>
      </c>
      <c r="H36" s="137">
        <v>32197</v>
      </c>
      <c r="I36" s="137">
        <v>11862</v>
      </c>
      <c r="J36" s="377">
        <f>I36/H36</f>
        <v>0.3684194179581949</v>
      </c>
    </row>
    <row r="37" spans="1:10" ht="15.75" customHeight="1" thickBot="1">
      <c r="A37" s="189" t="s">
        <v>81</v>
      </c>
      <c r="B37" s="190">
        <v>700</v>
      </c>
      <c r="C37" s="191">
        <v>700</v>
      </c>
      <c r="D37" s="191">
        <v>2786</v>
      </c>
      <c r="E37" s="392">
        <f>D37/C37</f>
        <v>3.98</v>
      </c>
      <c r="F37" s="193"/>
      <c r="G37" s="190">
        <v>19291</v>
      </c>
      <c r="H37" s="191">
        <v>18110</v>
      </c>
      <c r="I37" s="191">
        <v>9682</v>
      </c>
      <c r="J37" s="392">
        <f>I37/H37</f>
        <v>0.534621755935947</v>
      </c>
    </row>
    <row r="38" spans="1:10" ht="15.75" customHeight="1">
      <c r="A38" s="187"/>
      <c r="B38" s="153"/>
      <c r="C38" s="153"/>
      <c r="D38" s="153"/>
      <c r="E38" s="203"/>
      <c r="F38" s="152"/>
      <c r="G38" s="153"/>
      <c r="H38" s="153"/>
      <c r="I38" s="153"/>
      <c r="J38" s="203"/>
    </row>
    <row r="39" spans="1:10" ht="15.75" customHeight="1">
      <c r="A39" s="187"/>
      <c r="B39" s="153"/>
      <c r="C39" s="153"/>
      <c r="D39" s="153"/>
      <c r="E39" s="203"/>
      <c r="F39" s="152"/>
      <c r="G39" s="153"/>
      <c r="H39" s="153"/>
      <c r="I39" s="153"/>
      <c r="J39" s="203"/>
    </row>
    <row r="40" spans="1:10" ht="15.75" customHeight="1" thickBot="1">
      <c r="A40" s="187"/>
      <c r="B40" s="153"/>
      <c r="C40" s="153"/>
      <c r="D40" s="188"/>
      <c r="E40" s="153"/>
      <c r="F40" s="152"/>
      <c r="G40" s="153"/>
      <c r="H40" s="153"/>
      <c r="I40" s="153"/>
      <c r="J40" s="153"/>
    </row>
    <row r="41" spans="1:10" ht="15.75">
      <c r="A41" s="117" t="s">
        <v>57</v>
      </c>
      <c r="B41" s="417" t="s">
        <v>58</v>
      </c>
      <c r="C41" s="418"/>
      <c r="D41" s="418"/>
      <c r="E41" s="419"/>
      <c r="F41" s="118"/>
      <c r="G41" s="417" t="s">
        <v>59</v>
      </c>
      <c r="H41" s="418"/>
      <c r="I41" s="418"/>
      <c r="J41" s="419"/>
    </row>
    <row r="42" spans="1:10" ht="12.75">
      <c r="A42" s="119"/>
      <c r="B42" s="181" t="s">
        <v>3</v>
      </c>
      <c r="C42" s="182" t="s">
        <v>10</v>
      </c>
      <c r="D42" s="182" t="s">
        <v>11</v>
      </c>
      <c r="E42" s="183" t="s">
        <v>11</v>
      </c>
      <c r="F42" s="194"/>
      <c r="G42" s="181" t="s">
        <v>3</v>
      </c>
      <c r="H42" s="182" t="s">
        <v>10</v>
      </c>
      <c r="I42" s="182" t="s">
        <v>11</v>
      </c>
      <c r="J42" s="183" t="s">
        <v>11</v>
      </c>
    </row>
    <row r="43" spans="1:10" ht="13.5" thickBot="1">
      <c r="A43" s="121"/>
      <c r="B43" s="413" t="s">
        <v>15</v>
      </c>
      <c r="C43" s="414"/>
      <c r="D43" s="185"/>
      <c r="E43" s="186" t="s">
        <v>5</v>
      </c>
      <c r="F43" s="123"/>
      <c r="G43" s="413" t="s">
        <v>15</v>
      </c>
      <c r="H43" s="414"/>
      <c r="I43" s="185"/>
      <c r="J43" s="186" t="s">
        <v>5</v>
      </c>
    </row>
    <row r="44" spans="1:10" ht="12.75">
      <c r="A44" s="132" t="s">
        <v>358</v>
      </c>
      <c r="B44" s="195">
        <f>SUM(B45:B49)</f>
        <v>701259</v>
      </c>
      <c r="C44" s="195">
        <f>SUM(C45:C49)</f>
        <v>744694</v>
      </c>
      <c r="D44" s="195">
        <f>SUM(D45:D49)</f>
        <v>324866</v>
      </c>
      <c r="E44" s="196">
        <f>D44/C44</f>
        <v>0.43624092580308155</v>
      </c>
      <c r="F44" s="139"/>
      <c r="G44" s="202">
        <f>SUM(G45:G47)</f>
        <v>12203</v>
      </c>
      <c r="H44" s="202">
        <f>SUM(H45:H47)</f>
        <v>21077</v>
      </c>
      <c r="I44" s="202">
        <f>SUM(I45:I48)</f>
        <v>0</v>
      </c>
      <c r="J44" s="178"/>
    </row>
    <row r="45" spans="1:10" ht="12.75">
      <c r="A45" s="135" t="s">
        <v>114</v>
      </c>
      <c r="B45" s="136">
        <v>71105</v>
      </c>
      <c r="C45" s="137">
        <v>69331</v>
      </c>
      <c r="D45" s="235">
        <v>20952</v>
      </c>
      <c r="E45" s="389">
        <f>D45/C45</f>
        <v>0.30220247796800853</v>
      </c>
      <c r="F45" s="139"/>
      <c r="G45" s="136">
        <v>12203</v>
      </c>
      <c r="H45" s="137">
        <v>12203</v>
      </c>
      <c r="I45" s="137"/>
      <c r="J45" s="179"/>
    </row>
    <row r="46" spans="1:10" ht="12.75">
      <c r="A46" s="135" t="s">
        <v>82</v>
      </c>
      <c r="B46" s="136"/>
      <c r="C46" s="137"/>
      <c r="D46" s="235"/>
      <c r="E46" s="389"/>
      <c r="F46" s="139"/>
      <c r="G46" s="136"/>
      <c r="H46" s="137"/>
      <c r="I46" s="137"/>
      <c r="J46" s="179"/>
    </row>
    <row r="47" spans="1:10" ht="12.75">
      <c r="A47" s="135" t="s">
        <v>83</v>
      </c>
      <c r="B47" s="136">
        <v>630154</v>
      </c>
      <c r="C47" s="137">
        <v>675363</v>
      </c>
      <c r="D47" s="235">
        <v>303914</v>
      </c>
      <c r="E47" s="389">
        <f>D47/C47</f>
        <v>0.45000096244538124</v>
      </c>
      <c r="F47" s="139"/>
      <c r="G47" s="136"/>
      <c r="H47" s="137">
        <v>8874</v>
      </c>
      <c r="I47" s="137"/>
      <c r="J47" s="179"/>
    </row>
    <row r="48" spans="1:10" ht="12.75">
      <c r="A48" s="135" t="s">
        <v>123</v>
      </c>
      <c r="B48" s="136"/>
      <c r="C48" s="137"/>
      <c r="D48" s="137"/>
      <c r="E48" s="157"/>
      <c r="F48" s="139"/>
      <c r="G48" s="136"/>
      <c r="H48" s="137"/>
      <c r="I48" s="137"/>
      <c r="J48" s="179"/>
    </row>
    <row r="49" spans="1:10" ht="12.75">
      <c r="A49" s="135" t="s">
        <v>251</v>
      </c>
      <c r="B49" s="136"/>
      <c r="C49" s="137"/>
      <c r="D49" s="137"/>
      <c r="E49" s="157"/>
      <c r="F49" s="139"/>
      <c r="G49" s="136"/>
      <c r="H49" s="137"/>
      <c r="I49" s="137"/>
      <c r="J49" s="179"/>
    </row>
    <row r="50" spans="1:10" ht="12.75">
      <c r="A50" s="127" t="s">
        <v>84</v>
      </c>
      <c r="B50" s="128">
        <v>386783</v>
      </c>
      <c r="C50" s="129">
        <v>416288</v>
      </c>
      <c r="D50" s="238">
        <v>371096</v>
      </c>
      <c r="E50" s="391">
        <f>D50/C50</f>
        <v>0.8914405411638097</v>
      </c>
      <c r="F50" s="130"/>
      <c r="G50" s="128">
        <v>446423</v>
      </c>
      <c r="H50" s="129">
        <v>497116</v>
      </c>
      <c r="I50" s="238">
        <v>413796</v>
      </c>
      <c r="J50" s="390">
        <f>I50/H50</f>
        <v>0.8323932442327344</v>
      </c>
    </row>
    <row r="51" spans="1:10" ht="12.75">
      <c r="A51" s="127" t="s">
        <v>85</v>
      </c>
      <c r="B51" s="136"/>
      <c r="C51" s="137"/>
      <c r="D51" s="137"/>
      <c r="E51" s="391"/>
      <c r="F51" s="139"/>
      <c r="G51" s="128">
        <v>881501</v>
      </c>
      <c r="H51" s="129">
        <v>859734</v>
      </c>
      <c r="I51" s="129">
        <v>384154</v>
      </c>
      <c r="J51" s="390">
        <f>I51/H51</f>
        <v>0.44682890289322047</v>
      </c>
    </row>
    <row r="52" spans="1:10" ht="12.75">
      <c r="A52" s="127" t="s">
        <v>86</v>
      </c>
      <c r="B52" s="128">
        <v>554</v>
      </c>
      <c r="C52" s="129">
        <v>554</v>
      </c>
      <c r="D52" s="129">
        <v>242</v>
      </c>
      <c r="E52" s="391">
        <f aca="true" t="shared" si="0" ref="E52:E57">D52/C52</f>
        <v>0.4368231046931408</v>
      </c>
      <c r="F52" s="139"/>
      <c r="G52" s="128">
        <v>1094</v>
      </c>
      <c r="H52" s="129">
        <v>1094</v>
      </c>
      <c r="I52" s="129">
        <v>368</v>
      </c>
      <c r="J52" s="390">
        <f>I52/H52</f>
        <v>0.33638025594149906</v>
      </c>
    </row>
    <row r="53" spans="1:10" ht="12.75">
      <c r="A53" s="143" t="s">
        <v>87</v>
      </c>
      <c r="B53" s="144"/>
      <c r="C53" s="145"/>
      <c r="D53" s="145"/>
      <c r="E53" s="391"/>
      <c r="F53" s="139"/>
      <c r="G53" s="144">
        <v>762</v>
      </c>
      <c r="H53" s="145">
        <v>762</v>
      </c>
      <c r="I53" s="145">
        <v>212</v>
      </c>
      <c r="J53" s="390">
        <f>I53/H53</f>
        <v>0.2782152230971129</v>
      </c>
    </row>
    <row r="54" spans="1:10" ht="12.75">
      <c r="A54" s="143" t="s">
        <v>88</v>
      </c>
      <c r="B54" s="144"/>
      <c r="C54" s="145">
        <v>3205</v>
      </c>
      <c r="D54" s="145"/>
      <c r="E54" s="391">
        <f t="shared" si="0"/>
        <v>0</v>
      </c>
      <c r="F54" s="139"/>
      <c r="G54" s="144">
        <v>134640</v>
      </c>
      <c r="H54" s="145">
        <v>145593</v>
      </c>
      <c r="I54" s="145">
        <v>60710</v>
      </c>
      <c r="J54" s="390">
        <f>I54/H54</f>
        <v>0.4169843330379895</v>
      </c>
    </row>
    <row r="55" spans="1:10" ht="12.75">
      <c r="A55" s="143" t="s">
        <v>89</v>
      </c>
      <c r="B55" s="144"/>
      <c r="C55" s="145"/>
      <c r="D55" s="145"/>
      <c r="E55" s="391"/>
      <c r="F55" s="139"/>
      <c r="G55" s="144"/>
      <c r="H55" s="145"/>
      <c r="I55" s="145"/>
      <c r="J55" s="390"/>
    </row>
    <row r="56" spans="1:10" ht="12.75">
      <c r="A56" s="143" t="s">
        <v>90</v>
      </c>
      <c r="B56" s="144">
        <v>184</v>
      </c>
      <c r="C56" s="145">
        <v>184</v>
      </c>
      <c r="D56" s="145"/>
      <c r="E56" s="391">
        <f t="shared" si="0"/>
        <v>0</v>
      </c>
      <c r="F56" s="139"/>
      <c r="G56" s="144">
        <v>43227</v>
      </c>
      <c r="H56" s="145">
        <v>43227</v>
      </c>
      <c r="I56" s="145">
        <v>4073</v>
      </c>
      <c r="J56" s="390">
        <f>I56/H56</f>
        <v>0.09422351770883938</v>
      </c>
    </row>
    <row r="57" spans="1:10" ht="12.75">
      <c r="A57" s="143" t="s">
        <v>91</v>
      </c>
      <c r="B57" s="144">
        <v>210892</v>
      </c>
      <c r="C57" s="145">
        <v>210892</v>
      </c>
      <c r="D57" s="248">
        <v>93487</v>
      </c>
      <c r="E57" s="391">
        <f t="shared" si="0"/>
        <v>0.4432932496254007</v>
      </c>
      <c r="F57" s="139"/>
      <c r="G57" s="144"/>
      <c r="H57" s="145"/>
      <c r="I57" s="145"/>
      <c r="J57" s="179"/>
    </row>
    <row r="58" spans="1:10" ht="12.75">
      <c r="A58" s="143" t="s">
        <v>249</v>
      </c>
      <c r="B58" s="144"/>
      <c r="C58" s="145"/>
      <c r="D58" s="145"/>
      <c r="E58" s="157"/>
      <c r="F58" s="139"/>
      <c r="G58" s="144"/>
      <c r="H58" s="145"/>
      <c r="I58" s="248"/>
      <c r="J58" s="179"/>
    </row>
    <row r="59" spans="1:10" ht="12.75">
      <c r="A59" s="143" t="s">
        <v>92</v>
      </c>
      <c r="B59" s="144"/>
      <c r="C59" s="145"/>
      <c r="D59" s="145"/>
      <c r="E59" s="157"/>
      <c r="F59" s="139"/>
      <c r="G59" s="144"/>
      <c r="H59" s="145"/>
      <c r="I59" s="145"/>
      <c r="J59" s="179"/>
    </row>
    <row r="60" spans="1:10" ht="12.75">
      <c r="A60" s="143" t="s">
        <v>93</v>
      </c>
      <c r="B60" s="144"/>
      <c r="C60" s="145"/>
      <c r="D60" s="145"/>
      <c r="E60" s="157"/>
      <c r="F60" s="139"/>
      <c r="G60" s="144"/>
      <c r="H60" s="145"/>
      <c r="I60" s="145"/>
      <c r="J60" s="179"/>
    </row>
    <row r="61" spans="1:10" ht="12.75">
      <c r="A61" s="143" t="s">
        <v>94</v>
      </c>
      <c r="B61" s="144"/>
      <c r="C61" s="145"/>
      <c r="D61" s="145"/>
      <c r="E61" s="157"/>
      <c r="F61" s="139"/>
      <c r="G61" s="144"/>
      <c r="H61" s="145"/>
      <c r="I61" s="145"/>
      <c r="J61" s="179"/>
    </row>
    <row r="62" spans="1:10" ht="12.75">
      <c r="A62" s="143" t="s">
        <v>95</v>
      </c>
      <c r="B62" s="144"/>
      <c r="C62" s="145"/>
      <c r="D62" s="145"/>
      <c r="E62" s="157"/>
      <c r="F62" s="139"/>
      <c r="G62" s="144"/>
      <c r="H62" s="145"/>
      <c r="I62" s="145"/>
      <c r="J62" s="179"/>
    </row>
    <row r="63" spans="1:10" ht="12.75">
      <c r="A63" s="143" t="s">
        <v>96</v>
      </c>
      <c r="B63" s="144"/>
      <c r="C63" s="145"/>
      <c r="D63" s="145"/>
      <c r="E63" s="157"/>
      <c r="F63" s="139"/>
      <c r="G63" s="144">
        <v>4500</v>
      </c>
      <c r="H63" s="145">
        <v>4500</v>
      </c>
      <c r="I63" s="145">
        <v>2051</v>
      </c>
      <c r="J63" s="390">
        <f>I63/H63</f>
        <v>0.4557777777777778</v>
      </c>
    </row>
    <row r="64" spans="1:10" ht="12.75">
      <c r="A64" s="143" t="s">
        <v>97</v>
      </c>
      <c r="B64" s="144"/>
      <c r="C64" s="145"/>
      <c r="D64" s="145"/>
      <c r="E64" s="157"/>
      <c r="F64" s="139"/>
      <c r="G64" s="144"/>
      <c r="H64" s="145"/>
      <c r="I64" s="145"/>
      <c r="J64" s="390"/>
    </row>
    <row r="65" spans="1:10" ht="12.75">
      <c r="A65" s="143" t="s">
        <v>98</v>
      </c>
      <c r="B65" s="144"/>
      <c r="C65" s="145"/>
      <c r="D65" s="145"/>
      <c r="E65" s="157"/>
      <c r="F65" s="139"/>
      <c r="G65" s="144"/>
      <c r="H65" s="145"/>
      <c r="I65" s="145"/>
      <c r="J65" s="390"/>
    </row>
    <row r="66" spans="1:10" ht="12.75">
      <c r="A66" s="143" t="s">
        <v>99</v>
      </c>
      <c r="B66" s="144"/>
      <c r="C66" s="145"/>
      <c r="D66" s="145"/>
      <c r="E66" s="157"/>
      <c r="F66" s="139"/>
      <c r="G66" s="144">
        <v>2000</v>
      </c>
      <c r="H66" s="145">
        <v>2000</v>
      </c>
      <c r="I66" s="145">
        <v>601</v>
      </c>
      <c r="J66" s="390">
        <f aca="true" t="shared" si="1" ref="J66:J72">I66/H66</f>
        <v>0.3005</v>
      </c>
    </row>
    <row r="67" spans="1:10" ht="12.75">
      <c r="A67" s="143" t="s">
        <v>100</v>
      </c>
      <c r="B67" s="144"/>
      <c r="C67" s="145"/>
      <c r="D67" s="145"/>
      <c r="E67" s="157"/>
      <c r="F67" s="139"/>
      <c r="G67" s="144">
        <v>1200</v>
      </c>
      <c r="H67" s="145">
        <v>1200</v>
      </c>
      <c r="I67" s="145">
        <v>277</v>
      </c>
      <c r="J67" s="390">
        <f t="shared" si="1"/>
        <v>0.23083333333333333</v>
      </c>
    </row>
    <row r="68" spans="1:10" ht="12.75">
      <c r="A68" s="143" t="s">
        <v>101</v>
      </c>
      <c r="B68" s="144"/>
      <c r="C68" s="145"/>
      <c r="D68" s="145"/>
      <c r="E68" s="157"/>
      <c r="F68" s="139"/>
      <c r="G68" s="144"/>
      <c r="H68" s="145"/>
      <c r="I68" s="145"/>
      <c r="J68" s="390"/>
    </row>
    <row r="69" spans="1:10" ht="12.75">
      <c r="A69" s="143" t="s">
        <v>102</v>
      </c>
      <c r="B69" s="144"/>
      <c r="C69" s="145"/>
      <c r="D69" s="145"/>
      <c r="E69" s="157"/>
      <c r="F69" s="139"/>
      <c r="G69" s="144"/>
      <c r="H69" s="145"/>
      <c r="I69" s="145"/>
      <c r="J69" s="390"/>
    </row>
    <row r="70" spans="1:10" ht="12.75">
      <c r="A70" s="143" t="s">
        <v>103</v>
      </c>
      <c r="B70" s="144">
        <v>1500</v>
      </c>
      <c r="C70" s="145">
        <v>1500</v>
      </c>
      <c r="D70" s="145"/>
      <c r="E70" s="157"/>
      <c r="F70" s="139"/>
      <c r="G70" s="144">
        <v>2000</v>
      </c>
      <c r="H70" s="145">
        <v>2000</v>
      </c>
      <c r="I70" s="145">
        <v>792</v>
      </c>
      <c r="J70" s="390">
        <f t="shared" si="1"/>
        <v>0.396</v>
      </c>
    </row>
    <row r="71" spans="1:10" ht="12.75">
      <c r="A71" s="143" t="s">
        <v>104</v>
      </c>
      <c r="B71" s="144"/>
      <c r="C71" s="145"/>
      <c r="D71" s="145"/>
      <c r="E71" s="157"/>
      <c r="F71" s="139"/>
      <c r="G71" s="144">
        <v>4500</v>
      </c>
      <c r="H71" s="145">
        <v>4500</v>
      </c>
      <c r="I71" s="145">
        <v>3000</v>
      </c>
      <c r="J71" s="390">
        <f t="shared" si="1"/>
        <v>0.6666666666666666</v>
      </c>
    </row>
    <row r="72" spans="1:10" ht="12.75">
      <c r="A72" s="60" t="s">
        <v>240</v>
      </c>
      <c r="B72" s="144">
        <v>248457</v>
      </c>
      <c r="C72" s="145">
        <v>248457</v>
      </c>
      <c r="D72" s="145">
        <v>110297</v>
      </c>
      <c r="E72" s="391">
        <f>D72/C72</f>
        <v>0.44392792314163015</v>
      </c>
      <c r="F72" s="139"/>
      <c r="G72" s="144">
        <v>249417</v>
      </c>
      <c r="H72" s="145">
        <v>249698</v>
      </c>
      <c r="I72" s="145">
        <v>69314</v>
      </c>
      <c r="J72" s="390">
        <f t="shared" si="1"/>
        <v>0.27759133032703504</v>
      </c>
    </row>
    <row r="73" spans="1:10" ht="12.75">
      <c r="A73" s="146" t="s">
        <v>351</v>
      </c>
      <c r="B73" s="144">
        <v>36000</v>
      </c>
      <c r="C73" s="145">
        <v>36000</v>
      </c>
      <c r="D73" s="145">
        <v>25200</v>
      </c>
      <c r="E73" s="391">
        <f>D73/C73</f>
        <v>0.7</v>
      </c>
      <c r="F73" s="139"/>
      <c r="G73" s="144"/>
      <c r="H73" s="145"/>
      <c r="I73" s="145">
        <v>83</v>
      </c>
      <c r="J73" s="390"/>
    </row>
    <row r="74" spans="1:10" ht="12.75">
      <c r="A74" s="143" t="s">
        <v>105</v>
      </c>
      <c r="B74" s="144"/>
      <c r="C74" s="145"/>
      <c r="D74" s="145"/>
      <c r="E74" s="157"/>
      <c r="F74" s="139"/>
      <c r="G74" s="144">
        <v>6300</v>
      </c>
      <c r="H74" s="145">
        <v>6300</v>
      </c>
      <c r="I74" s="145">
        <v>1300</v>
      </c>
      <c r="J74" s="390">
        <f>I74/H74</f>
        <v>0.20634920634920634</v>
      </c>
    </row>
    <row r="75" spans="1:10" ht="12.75">
      <c r="A75" s="143" t="s">
        <v>106</v>
      </c>
      <c r="B75" s="144"/>
      <c r="C75" s="145"/>
      <c r="D75" s="145"/>
      <c r="E75" s="157"/>
      <c r="F75" s="139"/>
      <c r="G75" s="144"/>
      <c r="H75" s="145"/>
      <c r="I75" s="145"/>
      <c r="J75" s="179"/>
    </row>
    <row r="76" spans="1:10" ht="12.75">
      <c r="A76" s="143" t="s">
        <v>242</v>
      </c>
      <c r="B76" s="144"/>
      <c r="C76" s="145"/>
      <c r="D76" s="145"/>
      <c r="E76" s="157"/>
      <c r="F76" s="139"/>
      <c r="G76" s="144"/>
      <c r="H76" s="145"/>
      <c r="I76" s="145"/>
      <c r="J76" s="179"/>
    </row>
    <row r="77" spans="1:10" ht="13.5" thickBot="1">
      <c r="A77" s="143" t="s">
        <v>250</v>
      </c>
      <c r="B77" s="144"/>
      <c r="C77" s="145"/>
      <c r="D77" s="145"/>
      <c r="E77" s="177"/>
      <c r="F77" s="139"/>
      <c r="G77" s="144"/>
      <c r="H77" s="145"/>
      <c r="I77" s="145"/>
      <c r="J77" s="199"/>
    </row>
    <row r="78" spans="1:10" ht="12.75">
      <c r="A78" s="58" t="s">
        <v>14</v>
      </c>
      <c r="B78" s="174">
        <f>B10+B11+B12+B13+B15+B16+B17+B18+B19+B20+B21+B22+B23+B24+B25+B26+B30+B31+B35+B36+B37+B44+B50+B51+B52+B53+B54+B55+B56+B57+B58+B59+B60+B61+B62+B63+B64+B65+B66+B67+B68+B69+B70+B71+B72+B73+B74+B75+B76+B77</f>
        <v>2205568</v>
      </c>
      <c r="C78" s="174">
        <f>C10+C11+C12+C13+C15+C16+C17+C18+C19+C20+C21+C22+C23+C24+C25+C26+C30+C31+C35+C36+C37+C44+C50+C51+C52+C53+C54+C55+C56+C57+C58+C59+C60+C61+C62+C63+C64+C65+C66+C67+C68+C69+C70+C71+C72+C73+C74+C75+C76+C77</f>
        <v>2230591</v>
      </c>
      <c r="D78" s="174">
        <f>D10+D11+D12+D13+D15+D16+D17+D18+D19+D20+D21+D22+D23+D24+D25+D26+D30+D31+D35+D36+D37+D44+D50+D51+D52+D53+D54+D55+D56+D57+D58+D59+D60+D61+D62+D63+D64+D65+D66+D67+D68+D69+D70+D71+D72+D73+D74+D75+D76+D77</f>
        <v>1137287</v>
      </c>
      <c r="E78" s="178">
        <f>D78/C78</f>
        <v>0.5098590463244943</v>
      </c>
      <c r="F78" s="197">
        <f>SUM(F10:F13,F15:F26,F35:F44,F50:F57,F58:F77)</f>
        <v>0</v>
      </c>
      <c r="G78" s="147">
        <f>G10+G11+G12+G13+G15+G16+G17+G18+G19+G20+G21+G22+G23+G24+G25+G26+G30+G31+G35+G36+G37+G44+G50+G51+G52+G53+G54+G55+G56+G57+G58+G59+G60+G61+G62+G63+G64+G65+G66+G67+G68+G69+G70+G71+G72+G73+G74+G75+G76+G77</f>
        <v>2205568</v>
      </c>
      <c r="H78" s="147">
        <f>H10+H11+H12+H13+H15+H16+H17+H18+H19+H20+H21+H22+H23+H24+H25+H26+H30+H31+H35+H36+H37+H44+H50+H51+H52+H53+H54+H55+H56+H57+H58+H59+H60+H61+H62+H63+H64+H65+H66+H67+H68+H69+H70+H71+H72+H73+H74+H75+H76+H77</f>
        <v>2230591</v>
      </c>
      <c r="I78" s="147">
        <f>I10+I11+I12+I13+I15+I16+I17+I18+I19+I20+I21+I22+I23+I24+I25+I26+I30+I31+I35+I36+I37+I44+I50+I51+I52+I53+I54+I55+I56+I57+I58+I59+I60+I61+I62+I63+I64+I65+I66+I67+I68+I69+I70+I71+I72+I73+I74+I75+I76+I77</f>
        <v>1027052</v>
      </c>
      <c r="J78" s="178">
        <f>I78/H78</f>
        <v>0.4604394082106491</v>
      </c>
    </row>
    <row r="79" spans="1:10" ht="12.75">
      <c r="A79" s="59" t="s">
        <v>39</v>
      </c>
      <c r="B79" s="175"/>
      <c r="C79" s="129"/>
      <c r="D79" s="129"/>
      <c r="E79" s="179"/>
      <c r="F79" s="148"/>
      <c r="G79" s="133">
        <v>881501</v>
      </c>
      <c r="H79" s="134">
        <v>859734</v>
      </c>
      <c r="I79" s="237">
        <v>384154</v>
      </c>
      <c r="J79" s="179">
        <f>I79/H79</f>
        <v>0.44682890289322047</v>
      </c>
    </row>
    <row r="80" spans="1:10" ht="13.5" thickBot="1">
      <c r="A80" s="173" t="s">
        <v>40</v>
      </c>
      <c r="B80" s="176">
        <f aca="true" t="shared" si="2" ref="B80:H80">B78-B79</f>
        <v>2205568</v>
      </c>
      <c r="C80" s="149">
        <f t="shared" si="2"/>
        <v>2230591</v>
      </c>
      <c r="D80" s="149">
        <f t="shared" si="2"/>
        <v>1137287</v>
      </c>
      <c r="E80" s="180">
        <f>D80/C80</f>
        <v>0.5098590463244943</v>
      </c>
      <c r="F80" s="176">
        <f t="shared" si="2"/>
        <v>0</v>
      </c>
      <c r="G80" s="198">
        <f t="shared" si="2"/>
        <v>1324067</v>
      </c>
      <c r="H80" s="149">
        <f t="shared" si="2"/>
        <v>1370857</v>
      </c>
      <c r="I80" s="149">
        <f>I78-I79</f>
        <v>642898</v>
      </c>
      <c r="J80" s="180">
        <f>I80/H80</f>
        <v>0.46897524687111786</v>
      </c>
    </row>
    <row r="81" spans="1:10" ht="12.75">
      <c r="A81" s="150"/>
      <c r="B81" s="151"/>
      <c r="C81" s="151"/>
      <c r="D81" s="151"/>
      <c r="E81" s="151"/>
      <c r="F81" s="152"/>
      <c r="G81" s="151"/>
      <c r="H81" s="151"/>
      <c r="I81" s="153"/>
      <c r="J81" s="151"/>
    </row>
    <row r="82" spans="1:10" ht="12.75">
      <c r="A82" s="150"/>
      <c r="B82" s="151"/>
      <c r="C82" s="151"/>
      <c r="D82" s="151"/>
      <c r="E82" s="151"/>
      <c r="F82" s="152"/>
      <c r="G82" s="151"/>
      <c r="H82" s="151"/>
      <c r="I82" s="153"/>
      <c r="J82" s="151"/>
    </row>
    <row r="83" spans="1:10" ht="12.75">
      <c r="A83" s="150"/>
      <c r="B83" s="151"/>
      <c r="C83" s="151"/>
      <c r="D83" s="151"/>
      <c r="E83" s="151"/>
      <c r="F83" s="152"/>
      <c r="G83" s="151"/>
      <c r="H83" s="151"/>
      <c r="I83" s="153"/>
      <c r="J83" s="151"/>
    </row>
    <row r="84" spans="1:10" ht="12.75">
      <c r="A84" s="150"/>
      <c r="B84" s="151"/>
      <c r="C84" s="151"/>
      <c r="D84" s="151"/>
      <c r="E84" s="151"/>
      <c r="F84" s="152"/>
      <c r="G84" s="151"/>
      <c r="H84" s="151"/>
      <c r="I84" s="153"/>
      <c r="J84" s="151"/>
    </row>
    <row r="85" spans="1:10" ht="12.75">
      <c r="A85" s="150"/>
      <c r="B85" s="151"/>
      <c r="C85" s="151"/>
      <c r="D85" s="151"/>
      <c r="E85" s="151"/>
      <c r="F85" s="152"/>
      <c r="G85" s="151"/>
      <c r="H85" s="151"/>
      <c r="I85" s="153"/>
      <c r="J85" s="151"/>
    </row>
    <row r="86" spans="1:10" ht="12.75">
      <c r="A86" s="150"/>
      <c r="B86" s="151"/>
      <c r="C86" s="151"/>
      <c r="D86" s="151"/>
      <c r="E86" s="151"/>
      <c r="F86" s="152"/>
      <c r="G86" s="151"/>
      <c r="H86" s="151"/>
      <c r="I86" s="153"/>
      <c r="J86" s="151"/>
    </row>
    <row r="87" spans="1:10" ht="12.75">
      <c r="A87" s="150"/>
      <c r="B87" s="151"/>
      <c r="C87" s="151"/>
      <c r="D87" s="151"/>
      <c r="E87" s="151"/>
      <c r="F87" s="152"/>
      <c r="G87" s="151"/>
      <c r="H87" s="151"/>
      <c r="I87" s="153"/>
      <c r="J87" s="151"/>
    </row>
  </sheetData>
  <sheetProtection/>
  <mergeCells count="10">
    <mergeCell ref="B43:C43"/>
    <mergeCell ref="G43:H43"/>
    <mergeCell ref="B41:E41"/>
    <mergeCell ref="G41:J41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GH87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39" sqref="G39"/>
    </sheetView>
  </sheetViews>
  <sheetFormatPr defaultColWidth="9.140625" defaultRowHeight="12.75"/>
  <cols>
    <col min="1" max="1" width="36.28125" style="0" customWidth="1"/>
    <col min="2" max="2" width="12.140625" style="18" customWidth="1"/>
    <col min="3" max="3" width="12.8515625" style="18" customWidth="1"/>
    <col min="4" max="4" width="13.00390625" style="18" customWidth="1"/>
    <col min="5" max="5" width="11.140625" style="18" customWidth="1"/>
    <col min="6" max="6" width="0.9921875" style="113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416" t="s">
        <v>253</v>
      </c>
      <c r="I1" s="416"/>
      <c r="J1" s="416"/>
    </row>
    <row r="2" spans="1:10" ht="12.75">
      <c r="A2" s="1"/>
      <c r="G2" s="1"/>
      <c r="H2" s="415"/>
      <c r="I2" s="415"/>
      <c r="J2" s="415"/>
    </row>
    <row r="3" spans="1:10" ht="12.75">
      <c r="A3" s="1"/>
      <c r="G3" s="1"/>
      <c r="H3" s="41"/>
      <c r="I3" s="41"/>
      <c r="J3" s="41"/>
    </row>
    <row r="4" spans="1:10" ht="19.5">
      <c r="A4" s="249" t="s">
        <v>260</v>
      </c>
      <c r="B4" s="114"/>
      <c r="C4" s="114"/>
      <c r="D4" s="114"/>
      <c r="E4" s="114"/>
      <c r="F4" s="115"/>
      <c r="G4" s="2"/>
      <c r="H4" s="2"/>
      <c r="I4" s="2"/>
      <c r="J4" s="2"/>
    </row>
    <row r="5" spans="1:10" ht="19.5">
      <c r="A5" s="12"/>
      <c r="B5" s="114"/>
      <c r="C5" s="114"/>
      <c r="D5" s="114"/>
      <c r="E5" s="114"/>
      <c r="F5" s="115"/>
      <c r="G5" s="2"/>
      <c r="H5" s="2"/>
      <c r="I5" s="2"/>
      <c r="J5" s="2"/>
    </row>
    <row r="6" spans="1:10" ht="14.25" customHeight="1" thickBot="1">
      <c r="A6" s="116"/>
      <c r="B6" s="114"/>
      <c r="C6" s="114"/>
      <c r="D6" s="114"/>
      <c r="E6" s="114"/>
      <c r="F6" s="115"/>
      <c r="G6" s="2"/>
      <c r="H6" s="2"/>
      <c r="I6" s="2"/>
      <c r="J6" s="2"/>
    </row>
    <row r="7" spans="1:10" ht="15.75">
      <c r="A7" s="117" t="s">
        <v>57</v>
      </c>
      <c r="B7" s="417" t="s">
        <v>58</v>
      </c>
      <c r="C7" s="418"/>
      <c r="D7" s="418"/>
      <c r="E7" s="419"/>
      <c r="F7" s="118"/>
      <c r="G7" s="417" t="s">
        <v>59</v>
      </c>
      <c r="H7" s="418"/>
      <c r="I7" s="418"/>
      <c r="J7" s="419"/>
    </row>
    <row r="8" spans="1:10" ht="12.75">
      <c r="A8" s="119"/>
      <c r="B8" s="181" t="s">
        <v>3</v>
      </c>
      <c r="C8" s="182" t="s">
        <v>10</v>
      </c>
      <c r="D8" s="182" t="s">
        <v>11</v>
      </c>
      <c r="E8" s="183" t="s">
        <v>11</v>
      </c>
      <c r="F8" s="120"/>
      <c r="G8" s="181" t="s">
        <v>3</v>
      </c>
      <c r="H8" s="182" t="s">
        <v>10</v>
      </c>
      <c r="I8" s="182" t="s">
        <v>11</v>
      </c>
      <c r="J8" s="183" t="s">
        <v>11</v>
      </c>
    </row>
    <row r="9" spans="1:10" ht="13.5" thickBot="1">
      <c r="A9" s="121"/>
      <c r="B9" s="413" t="s">
        <v>15</v>
      </c>
      <c r="C9" s="414"/>
      <c r="D9" s="122"/>
      <c r="E9" s="171" t="s">
        <v>5</v>
      </c>
      <c r="F9" s="123"/>
      <c r="G9" s="413" t="s">
        <v>15</v>
      </c>
      <c r="H9" s="414"/>
      <c r="I9" s="185"/>
      <c r="J9" s="186" t="s">
        <v>5</v>
      </c>
    </row>
    <row r="10" spans="1:190" ht="12.75">
      <c r="A10" s="124" t="s">
        <v>60</v>
      </c>
      <c r="B10" s="154"/>
      <c r="C10" s="158"/>
      <c r="D10" s="155"/>
      <c r="E10" s="172"/>
      <c r="F10" s="125"/>
      <c r="G10" s="126"/>
      <c r="H10" s="155"/>
      <c r="I10" s="200"/>
      <c r="J10" s="17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0" ht="12.75">
      <c r="A11" s="127" t="s">
        <v>61</v>
      </c>
      <c r="B11" s="128"/>
      <c r="C11" s="129"/>
      <c r="D11" s="129"/>
      <c r="E11" s="170"/>
      <c r="F11" s="130"/>
      <c r="G11" s="128"/>
      <c r="H11" s="129"/>
      <c r="I11" s="129"/>
      <c r="J11" s="170"/>
    </row>
    <row r="12" spans="1:10" ht="12.75">
      <c r="A12" s="131" t="s">
        <v>62</v>
      </c>
      <c r="B12" s="128"/>
      <c r="C12" s="129"/>
      <c r="D12" s="129"/>
      <c r="E12" s="170"/>
      <c r="F12" s="130"/>
      <c r="G12" s="128"/>
      <c r="H12" s="129"/>
      <c r="I12" s="129"/>
      <c r="J12" s="170"/>
    </row>
    <row r="13" spans="1:10" ht="12.75">
      <c r="A13" s="131" t="s">
        <v>63</v>
      </c>
      <c r="B13" s="450"/>
      <c r="C13" s="142"/>
      <c r="D13" s="142"/>
      <c r="E13" s="377"/>
      <c r="F13" s="378"/>
      <c r="G13" s="450"/>
      <c r="H13" s="142"/>
      <c r="I13" s="142"/>
      <c r="J13" s="170"/>
    </row>
    <row r="14" spans="1:10" ht="12.75">
      <c r="A14" s="127" t="s">
        <v>237</v>
      </c>
      <c r="B14" s="128"/>
      <c r="C14" s="129"/>
      <c r="D14" s="129"/>
      <c r="E14" s="170"/>
      <c r="F14" s="130"/>
      <c r="G14" s="128"/>
      <c r="H14" s="129"/>
      <c r="I14" s="129"/>
      <c r="J14" s="170"/>
    </row>
    <row r="15" spans="1:10" ht="12.75">
      <c r="A15" s="127" t="s">
        <v>64</v>
      </c>
      <c r="B15" s="138"/>
      <c r="C15" s="129"/>
      <c r="D15" s="129"/>
      <c r="E15" s="170"/>
      <c r="F15" s="130"/>
      <c r="G15" s="128"/>
      <c r="H15" s="129"/>
      <c r="I15" s="129"/>
      <c r="J15" s="170"/>
    </row>
    <row r="16" spans="1:10" ht="12.75">
      <c r="A16" s="127" t="s">
        <v>65</v>
      </c>
      <c r="B16" s="128"/>
      <c r="C16" s="129"/>
      <c r="D16" s="129"/>
      <c r="E16" s="170"/>
      <c r="F16" s="130"/>
      <c r="G16" s="128"/>
      <c r="H16" s="129"/>
      <c r="I16" s="129"/>
      <c r="J16" s="170"/>
    </row>
    <row r="17" spans="1:10" ht="12.75">
      <c r="A17" s="127" t="s">
        <v>66</v>
      </c>
      <c r="B17" s="128">
        <v>600</v>
      </c>
      <c r="C17" s="129">
        <v>600</v>
      </c>
      <c r="D17" s="129">
        <v>385</v>
      </c>
      <c r="E17" s="377">
        <f>D17/C17</f>
        <v>0.6416666666666667</v>
      </c>
      <c r="F17" s="130"/>
      <c r="G17" s="128">
        <v>2461</v>
      </c>
      <c r="H17" s="129">
        <v>2461</v>
      </c>
      <c r="I17" s="129">
        <v>1005</v>
      </c>
      <c r="J17" s="377">
        <f aca="true" t="shared" si="0" ref="J17:J22">I17/H17</f>
        <v>0.4083705810646079</v>
      </c>
    </row>
    <row r="18" spans="1:10" ht="12.75">
      <c r="A18" s="127" t="s">
        <v>67</v>
      </c>
      <c r="B18" s="128"/>
      <c r="C18" s="129"/>
      <c r="D18" s="129"/>
      <c r="E18" s="377"/>
      <c r="F18" s="130"/>
      <c r="G18" s="128"/>
      <c r="H18" s="129"/>
      <c r="I18" s="129"/>
      <c r="J18" s="377"/>
    </row>
    <row r="19" spans="1:10" ht="12.75">
      <c r="A19" s="127" t="s">
        <v>68</v>
      </c>
      <c r="B19" s="128"/>
      <c r="C19" s="129"/>
      <c r="D19" s="129"/>
      <c r="E19" s="377"/>
      <c r="F19" s="130"/>
      <c r="G19" s="128"/>
      <c r="H19" s="129"/>
      <c r="I19" s="129"/>
      <c r="J19" s="377"/>
    </row>
    <row r="20" spans="1:10" ht="12.75">
      <c r="A20" s="127" t="s">
        <v>69</v>
      </c>
      <c r="B20" s="136"/>
      <c r="C20" s="137"/>
      <c r="D20" s="137"/>
      <c r="E20" s="377"/>
      <c r="F20" s="139"/>
      <c r="G20" s="140"/>
      <c r="H20" s="142"/>
      <c r="I20" s="142">
        <v>345</v>
      </c>
      <c r="J20" s="377"/>
    </row>
    <row r="21" spans="1:10" ht="12.75">
      <c r="A21" s="141" t="s">
        <v>352</v>
      </c>
      <c r="B21" s="136">
        <v>354</v>
      </c>
      <c r="C21" s="137">
        <v>354</v>
      </c>
      <c r="D21" s="137">
        <v>157</v>
      </c>
      <c r="E21" s="377">
        <f>D21/C21</f>
        <v>0.4435028248587571</v>
      </c>
      <c r="F21" s="139"/>
      <c r="G21" s="140">
        <v>318</v>
      </c>
      <c r="H21" s="142">
        <v>318</v>
      </c>
      <c r="I21" s="142">
        <v>168</v>
      </c>
      <c r="J21" s="377">
        <f t="shared" si="0"/>
        <v>0.5283018867924528</v>
      </c>
    </row>
    <row r="22" spans="1:10" ht="12.75">
      <c r="A22" s="141" t="s">
        <v>243</v>
      </c>
      <c r="B22" s="136">
        <v>441375</v>
      </c>
      <c r="C22" s="137">
        <v>442321</v>
      </c>
      <c r="D22" s="142">
        <v>174678</v>
      </c>
      <c r="E22" s="377">
        <f>D22/C22</f>
        <v>0.39491229220407803</v>
      </c>
      <c r="F22" s="139"/>
      <c r="G22" s="140">
        <v>184900</v>
      </c>
      <c r="H22" s="137">
        <v>185846</v>
      </c>
      <c r="I22" s="142">
        <v>86310</v>
      </c>
      <c r="J22" s="377">
        <f t="shared" si="0"/>
        <v>0.4644167751794496</v>
      </c>
    </row>
    <row r="23" spans="1:10" ht="12.75">
      <c r="A23" s="141" t="s">
        <v>354</v>
      </c>
      <c r="B23" s="136"/>
      <c r="C23" s="137"/>
      <c r="D23" s="137"/>
      <c r="E23" s="170"/>
      <c r="F23" s="139"/>
      <c r="G23" s="140">
        <v>1413</v>
      </c>
      <c r="H23" s="137">
        <v>1413</v>
      </c>
      <c r="I23" s="235">
        <v>147</v>
      </c>
      <c r="J23" s="170"/>
    </row>
    <row r="24" spans="1:10" ht="12.75">
      <c r="A24" s="141" t="s">
        <v>355</v>
      </c>
      <c r="B24" s="140"/>
      <c r="C24" s="137"/>
      <c r="D24" s="142"/>
      <c r="E24" s="170"/>
      <c r="F24" s="139"/>
      <c r="G24" s="136"/>
      <c r="H24" s="142"/>
      <c r="I24" s="142">
        <v>592</v>
      </c>
      <c r="J24" s="170"/>
    </row>
    <row r="25" spans="1:10" ht="12.75">
      <c r="A25" s="127" t="s">
        <v>255</v>
      </c>
      <c r="B25" s="136"/>
      <c r="C25" s="137"/>
      <c r="D25" s="235"/>
      <c r="E25" s="170"/>
      <c r="F25" s="139"/>
      <c r="G25" s="136"/>
      <c r="H25" s="137"/>
      <c r="I25" s="137"/>
      <c r="J25" s="170"/>
    </row>
    <row r="26" spans="1:10" ht="12.75">
      <c r="A26" s="132" t="s">
        <v>72</v>
      </c>
      <c r="B26" s="448">
        <f>SUM(B27:B29)</f>
        <v>0</v>
      </c>
      <c r="C26" s="134">
        <f>SUM(C27:C29)</f>
        <v>0</v>
      </c>
      <c r="D26" s="449">
        <f>SUM(D27:D29)</f>
        <v>0</v>
      </c>
      <c r="E26" s="170"/>
      <c r="F26" s="139"/>
      <c r="G26" s="453">
        <f>SUM(G27:G29)</f>
        <v>0</v>
      </c>
      <c r="H26" s="453">
        <f>SUM(H27:H29)</f>
        <v>0</v>
      </c>
      <c r="I26" s="453">
        <f>SUM(I27:I29)</f>
        <v>0</v>
      </c>
      <c r="J26" s="170"/>
    </row>
    <row r="27" spans="1:10" ht="12.75">
      <c r="A27" s="135" t="s">
        <v>73</v>
      </c>
      <c r="B27" s="136"/>
      <c r="C27" s="137"/>
      <c r="D27" s="137"/>
      <c r="E27" s="170"/>
      <c r="F27" s="139"/>
      <c r="G27" s="136"/>
      <c r="H27" s="137"/>
      <c r="I27" s="137"/>
      <c r="J27" s="170"/>
    </row>
    <row r="28" spans="1:10" ht="12.75">
      <c r="A28" s="135" t="s">
        <v>74</v>
      </c>
      <c r="B28" s="136"/>
      <c r="C28" s="137"/>
      <c r="D28" s="137"/>
      <c r="E28" s="170"/>
      <c r="F28" s="139"/>
      <c r="G28" s="136"/>
      <c r="H28" s="137"/>
      <c r="I28" s="137"/>
      <c r="J28" s="170"/>
    </row>
    <row r="29" spans="1:10" ht="12.75">
      <c r="A29" s="135" t="s">
        <v>75</v>
      </c>
      <c r="B29" s="136"/>
      <c r="C29" s="137"/>
      <c r="D29" s="137"/>
      <c r="E29" s="170"/>
      <c r="F29" s="139"/>
      <c r="G29" s="136"/>
      <c r="H29" s="137"/>
      <c r="I29" s="137"/>
      <c r="J29" s="170"/>
    </row>
    <row r="30" spans="1:10" ht="12.75">
      <c r="A30" s="156" t="s">
        <v>238</v>
      </c>
      <c r="B30" s="136"/>
      <c r="C30" s="137"/>
      <c r="D30" s="137"/>
      <c r="E30" s="170"/>
      <c r="F30" s="139"/>
      <c r="G30" s="136"/>
      <c r="H30" s="222"/>
      <c r="I30" s="222"/>
      <c r="J30" s="170"/>
    </row>
    <row r="31" spans="1:10" ht="12.75">
      <c r="A31" s="132" t="s">
        <v>76</v>
      </c>
      <c r="B31" s="451">
        <f>SUM(B32:B34)</f>
        <v>0</v>
      </c>
      <c r="C31" s="237">
        <f>SUM(C32:C34)</f>
        <v>0</v>
      </c>
      <c r="D31" s="452">
        <f>SUM(D32:D34)</f>
        <v>0</v>
      </c>
      <c r="E31" s="170"/>
      <c r="F31" s="139"/>
      <c r="G31" s="448">
        <f>SUM(G32:G34)</f>
        <v>0</v>
      </c>
      <c r="H31" s="134">
        <f>SUM(H32:H34)</f>
        <v>0</v>
      </c>
      <c r="I31" s="449">
        <f>SUM(I32:I34)</f>
        <v>0</v>
      </c>
      <c r="J31" s="170"/>
    </row>
    <row r="32" spans="1:10" ht="12.75">
      <c r="A32" s="135" t="s">
        <v>77</v>
      </c>
      <c r="B32" s="136"/>
      <c r="C32" s="137"/>
      <c r="D32" s="137"/>
      <c r="E32" s="170"/>
      <c r="F32" s="139"/>
      <c r="G32" s="136"/>
      <c r="H32" s="137"/>
      <c r="I32" s="137"/>
      <c r="J32" s="170"/>
    </row>
    <row r="33" spans="1:10" ht="12.75">
      <c r="A33" s="135" t="s">
        <v>78</v>
      </c>
      <c r="B33" s="136"/>
      <c r="C33" s="137"/>
      <c r="D33" s="137"/>
      <c r="E33" s="170"/>
      <c r="F33" s="139"/>
      <c r="G33" s="136"/>
      <c r="H33" s="137"/>
      <c r="I33" s="137"/>
      <c r="J33" s="170"/>
    </row>
    <row r="34" spans="1:10" ht="12.75">
      <c r="A34" s="135" t="s">
        <v>239</v>
      </c>
      <c r="B34" s="136"/>
      <c r="C34" s="137"/>
      <c r="D34" s="235"/>
      <c r="E34" s="170"/>
      <c r="F34" s="139"/>
      <c r="G34" s="136"/>
      <c r="H34" s="137"/>
      <c r="I34" s="137"/>
      <c r="J34" s="170"/>
    </row>
    <row r="35" spans="1:10" ht="12.75">
      <c r="A35" s="127" t="s">
        <v>79</v>
      </c>
      <c r="B35" s="136"/>
      <c r="C35" s="137"/>
      <c r="D35" s="137"/>
      <c r="E35" s="170"/>
      <c r="F35" s="139"/>
      <c r="G35" s="136"/>
      <c r="H35" s="137"/>
      <c r="I35" s="137"/>
      <c r="J35" s="170"/>
    </row>
    <row r="36" spans="1:10" ht="12.75">
      <c r="A36" s="127" t="s">
        <v>80</v>
      </c>
      <c r="B36" s="136"/>
      <c r="C36" s="137"/>
      <c r="D36" s="137"/>
      <c r="E36" s="170"/>
      <c r="F36" s="139"/>
      <c r="G36" s="136"/>
      <c r="H36" s="137"/>
      <c r="I36" s="137"/>
      <c r="J36" s="170"/>
    </row>
    <row r="37" spans="1:10" ht="15.75" customHeight="1" thickBot="1">
      <c r="A37" s="189" t="s">
        <v>81</v>
      </c>
      <c r="B37" s="190"/>
      <c r="C37" s="191"/>
      <c r="D37" s="191"/>
      <c r="E37" s="192"/>
      <c r="F37" s="193"/>
      <c r="G37" s="190"/>
      <c r="H37" s="191"/>
      <c r="I37" s="191"/>
      <c r="J37" s="184"/>
    </row>
    <row r="38" spans="1:10" ht="15.75" customHeight="1">
      <c r="A38" s="187"/>
      <c r="B38" s="153"/>
      <c r="C38" s="153"/>
      <c r="D38" s="153"/>
      <c r="E38" s="203"/>
      <c r="F38" s="152"/>
      <c r="G38" s="153"/>
      <c r="H38" s="153"/>
      <c r="I38" s="153"/>
      <c r="J38" s="203"/>
    </row>
    <row r="39" spans="1:10" ht="15.75" customHeight="1">
      <c r="A39" s="187"/>
      <c r="B39" s="153"/>
      <c r="C39" s="153"/>
      <c r="D39" s="153"/>
      <c r="E39" s="203"/>
      <c r="F39" s="152"/>
      <c r="G39" s="153"/>
      <c r="H39" s="153"/>
      <c r="I39" s="153"/>
      <c r="J39" s="203"/>
    </row>
    <row r="40" spans="1:10" ht="15.75" customHeight="1" thickBot="1">
      <c r="A40" s="187"/>
      <c r="B40" s="153"/>
      <c r="C40" s="153"/>
      <c r="D40" s="188"/>
      <c r="E40" s="153"/>
      <c r="F40" s="152"/>
      <c r="G40" s="153"/>
      <c r="H40" s="153"/>
      <c r="I40" s="153"/>
      <c r="J40" s="153"/>
    </row>
    <row r="41" spans="1:10" ht="15.75">
      <c r="A41" s="117" t="s">
        <v>57</v>
      </c>
      <c r="B41" s="417" t="s">
        <v>58</v>
      </c>
      <c r="C41" s="418"/>
      <c r="D41" s="418"/>
      <c r="E41" s="419"/>
      <c r="F41" s="118"/>
      <c r="G41" s="417" t="s">
        <v>59</v>
      </c>
      <c r="H41" s="418"/>
      <c r="I41" s="418"/>
      <c r="J41" s="419"/>
    </row>
    <row r="42" spans="1:10" ht="12.75">
      <c r="A42" s="119"/>
      <c r="B42" s="181" t="s">
        <v>3</v>
      </c>
      <c r="C42" s="182" t="s">
        <v>10</v>
      </c>
      <c r="D42" s="182" t="s">
        <v>11</v>
      </c>
      <c r="E42" s="183" t="s">
        <v>11</v>
      </c>
      <c r="F42" s="194"/>
      <c r="G42" s="181" t="s">
        <v>3</v>
      </c>
      <c r="H42" s="182" t="s">
        <v>10</v>
      </c>
      <c r="I42" s="182" t="s">
        <v>11</v>
      </c>
      <c r="J42" s="183" t="s">
        <v>11</v>
      </c>
    </row>
    <row r="43" spans="1:10" ht="13.5" thickBot="1">
      <c r="A43" s="121"/>
      <c r="B43" s="413" t="s">
        <v>15</v>
      </c>
      <c r="C43" s="414"/>
      <c r="D43" s="185"/>
      <c r="E43" s="186" t="s">
        <v>5</v>
      </c>
      <c r="F43" s="123"/>
      <c r="G43" s="413" t="s">
        <v>15</v>
      </c>
      <c r="H43" s="414"/>
      <c r="I43" s="185"/>
      <c r="J43" s="186" t="s">
        <v>5</v>
      </c>
    </row>
    <row r="44" spans="1:10" ht="12.75">
      <c r="A44" s="132" t="s">
        <v>358</v>
      </c>
      <c r="B44" s="195">
        <f>SUM(B45:B47)</f>
        <v>0</v>
      </c>
      <c r="C44" s="195">
        <f>SUM(C45:C47)</f>
        <v>0</v>
      </c>
      <c r="D44" s="195">
        <f>SUM(D45:D48)</f>
        <v>0</v>
      </c>
      <c r="E44" s="196"/>
      <c r="F44" s="139"/>
      <c r="G44" s="202">
        <f>SUM(G45:G47)</f>
        <v>0</v>
      </c>
      <c r="H44" s="202">
        <f>SUM(H45:H47)</f>
        <v>0</v>
      </c>
      <c r="I44" s="202">
        <f>SUM(I45:I48)</f>
        <v>0</v>
      </c>
      <c r="J44" s="178"/>
    </row>
    <row r="45" spans="1:10" ht="12.75">
      <c r="A45" s="135" t="s">
        <v>114</v>
      </c>
      <c r="B45" s="136"/>
      <c r="C45" s="137"/>
      <c r="D45" s="137"/>
      <c r="E45" s="157"/>
      <c r="F45" s="139"/>
      <c r="G45" s="136"/>
      <c r="H45" s="137"/>
      <c r="I45" s="137"/>
      <c r="J45" s="179"/>
    </row>
    <row r="46" spans="1:10" ht="12.75">
      <c r="A46" s="135" t="s">
        <v>82</v>
      </c>
      <c r="B46" s="136"/>
      <c r="C46" s="137"/>
      <c r="D46" s="137"/>
      <c r="E46" s="157"/>
      <c r="F46" s="139"/>
      <c r="G46" s="136"/>
      <c r="H46" s="137"/>
      <c r="I46" s="137"/>
      <c r="J46" s="179"/>
    </row>
    <row r="47" spans="1:10" ht="12.75">
      <c r="A47" s="135" t="s">
        <v>83</v>
      </c>
      <c r="B47" s="136"/>
      <c r="C47" s="137"/>
      <c r="D47" s="137"/>
      <c r="E47" s="157"/>
      <c r="F47" s="139"/>
      <c r="G47" s="136"/>
      <c r="H47" s="137"/>
      <c r="I47" s="137"/>
      <c r="J47" s="179"/>
    </row>
    <row r="48" spans="1:10" ht="12.75">
      <c r="A48" s="135"/>
      <c r="B48" s="136"/>
      <c r="C48" s="137"/>
      <c r="D48" s="137"/>
      <c r="E48" s="157"/>
      <c r="F48" s="139"/>
      <c r="G48" s="136"/>
      <c r="H48" s="137"/>
      <c r="I48" s="137"/>
      <c r="J48" s="179"/>
    </row>
    <row r="49" spans="1:10" ht="12.75">
      <c r="A49" s="127" t="s">
        <v>84</v>
      </c>
      <c r="B49" s="128"/>
      <c r="C49" s="129"/>
      <c r="D49" s="129"/>
      <c r="E49" s="157"/>
      <c r="F49" s="130"/>
      <c r="G49" s="128"/>
      <c r="H49" s="129"/>
      <c r="I49" s="129"/>
      <c r="J49" s="179"/>
    </row>
    <row r="50" spans="1:10" ht="12.75">
      <c r="A50" s="127" t="s">
        <v>85</v>
      </c>
      <c r="B50" s="136"/>
      <c r="C50" s="235"/>
      <c r="D50" s="235"/>
      <c r="E50" s="157"/>
      <c r="F50" s="139"/>
      <c r="G50" s="128"/>
      <c r="H50" s="129"/>
      <c r="I50" s="129"/>
      <c r="J50" s="179"/>
    </row>
    <row r="51" spans="1:10" ht="12.75">
      <c r="A51" s="127" t="s">
        <v>247</v>
      </c>
      <c r="B51" s="128"/>
      <c r="C51" s="238"/>
      <c r="D51" s="238"/>
      <c r="E51" s="157"/>
      <c r="F51" s="139"/>
      <c r="G51" s="128"/>
      <c r="H51" s="129"/>
      <c r="I51" s="129"/>
      <c r="J51" s="179"/>
    </row>
    <row r="52" spans="1:10" ht="12.75">
      <c r="A52" s="143" t="s">
        <v>87</v>
      </c>
      <c r="B52" s="144"/>
      <c r="C52" s="248"/>
      <c r="D52" s="248"/>
      <c r="E52" s="157"/>
      <c r="F52" s="139"/>
      <c r="G52" s="144"/>
      <c r="H52" s="145"/>
      <c r="I52" s="248"/>
      <c r="J52" s="179"/>
    </row>
    <row r="53" spans="1:10" ht="12.75">
      <c r="A53" s="143" t="s">
        <v>88</v>
      </c>
      <c r="B53" s="144"/>
      <c r="C53" s="248"/>
      <c r="D53" s="248"/>
      <c r="E53" s="157"/>
      <c r="F53" s="139"/>
      <c r="G53" s="144"/>
      <c r="H53" s="145"/>
      <c r="I53" s="248"/>
      <c r="J53" s="179"/>
    </row>
    <row r="54" spans="1:10" ht="12.75">
      <c r="A54" s="143" t="s">
        <v>248</v>
      </c>
      <c r="B54" s="144"/>
      <c r="C54" s="248"/>
      <c r="D54" s="248"/>
      <c r="E54" s="157"/>
      <c r="F54" s="139"/>
      <c r="G54" s="144"/>
      <c r="H54" s="145"/>
      <c r="I54" s="248"/>
      <c r="J54" s="179"/>
    </row>
    <row r="55" spans="1:10" ht="12.75">
      <c r="A55" s="143" t="s">
        <v>90</v>
      </c>
      <c r="B55" s="144"/>
      <c r="C55" s="145"/>
      <c r="D55" s="145"/>
      <c r="E55" s="157"/>
      <c r="F55" s="139"/>
      <c r="G55" s="144"/>
      <c r="H55" s="145"/>
      <c r="I55" s="145"/>
      <c r="J55" s="179"/>
    </row>
    <row r="56" spans="1:10" ht="12.75">
      <c r="A56" s="143" t="s">
        <v>91</v>
      </c>
      <c r="B56" s="144"/>
      <c r="C56" s="145"/>
      <c r="D56" s="145"/>
      <c r="E56" s="157"/>
      <c r="F56" s="139"/>
      <c r="G56" s="144"/>
      <c r="H56" s="145"/>
      <c r="I56" s="145"/>
      <c r="J56" s="179"/>
    </row>
    <row r="57" spans="1:10" ht="12.75">
      <c r="A57" s="143" t="s">
        <v>353</v>
      </c>
      <c r="B57" s="144"/>
      <c r="C57" s="145"/>
      <c r="D57" s="145">
        <v>289</v>
      </c>
      <c r="E57" s="157"/>
      <c r="F57" s="139"/>
      <c r="G57" s="144">
        <v>188000</v>
      </c>
      <c r="H57" s="145">
        <v>188000</v>
      </c>
      <c r="I57" s="145">
        <v>82655</v>
      </c>
      <c r="J57" s="390">
        <f aca="true" t="shared" si="1" ref="J57:J68">I57/H57</f>
        <v>0.4396542553191489</v>
      </c>
    </row>
    <row r="58" spans="1:10" ht="12.75">
      <c r="A58" s="143" t="s">
        <v>92</v>
      </c>
      <c r="B58" s="144"/>
      <c r="C58" s="145"/>
      <c r="D58" s="145"/>
      <c r="E58" s="157"/>
      <c r="F58" s="139"/>
      <c r="G58" s="144">
        <v>384</v>
      </c>
      <c r="H58" s="145">
        <v>384</v>
      </c>
      <c r="I58" s="145">
        <v>378</v>
      </c>
      <c r="J58" s="390">
        <f t="shared" si="1"/>
        <v>0.984375</v>
      </c>
    </row>
    <row r="59" spans="1:10" ht="12.75">
      <c r="A59" s="143" t="s">
        <v>93</v>
      </c>
      <c r="B59" s="144"/>
      <c r="C59" s="145"/>
      <c r="D59" s="145">
        <v>369</v>
      </c>
      <c r="E59" s="157"/>
      <c r="F59" s="139"/>
      <c r="G59" s="144">
        <v>35000</v>
      </c>
      <c r="H59" s="145">
        <v>35000</v>
      </c>
      <c r="I59" s="145">
        <v>15917</v>
      </c>
      <c r="J59" s="390">
        <f t="shared" si="1"/>
        <v>0.45477142857142855</v>
      </c>
    </row>
    <row r="60" spans="1:10" ht="12.75">
      <c r="A60" s="143" t="s">
        <v>94</v>
      </c>
      <c r="B60" s="144"/>
      <c r="C60" s="145"/>
      <c r="D60" s="145"/>
      <c r="E60" s="157"/>
      <c r="F60" s="139"/>
      <c r="G60" s="144"/>
      <c r="H60" s="145"/>
      <c r="I60" s="145"/>
      <c r="J60" s="390"/>
    </row>
    <row r="61" spans="1:10" ht="12.75">
      <c r="A61" s="143" t="s">
        <v>95</v>
      </c>
      <c r="B61" s="144"/>
      <c r="C61" s="145"/>
      <c r="D61" s="145"/>
      <c r="E61" s="157"/>
      <c r="F61" s="139"/>
      <c r="G61" s="144">
        <v>1128</v>
      </c>
      <c r="H61" s="145">
        <v>1128</v>
      </c>
      <c r="I61" s="145">
        <v>2255</v>
      </c>
      <c r="J61" s="390">
        <f t="shared" si="1"/>
        <v>1.999113475177305</v>
      </c>
    </row>
    <row r="62" spans="1:10" ht="12.75">
      <c r="A62" s="143" t="s">
        <v>96</v>
      </c>
      <c r="B62" s="144"/>
      <c r="C62" s="145"/>
      <c r="D62" s="145"/>
      <c r="E62" s="157"/>
      <c r="F62" s="139"/>
      <c r="G62" s="144"/>
      <c r="H62" s="145"/>
      <c r="I62" s="145">
        <v>1019</v>
      </c>
      <c r="J62" s="390"/>
    </row>
    <row r="63" spans="1:10" ht="12.75">
      <c r="A63" s="143" t="s">
        <v>97</v>
      </c>
      <c r="B63" s="144"/>
      <c r="C63" s="145"/>
      <c r="D63" s="145"/>
      <c r="E63" s="157"/>
      <c r="F63" s="139"/>
      <c r="G63" s="144">
        <v>23500</v>
      </c>
      <c r="H63" s="145">
        <v>23500</v>
      </c>
      <c r="I63" s="145"/>
      <c r="J63" s="390">
        <f t="shared" si="1"/>
        <v>0</v>
      </c>
    </row>
    <row r="64" spans="1:10" ht="12.75">
      <c r="A64" s="143" t="s">
        <v>98</v>
      </c>
      <c r="B64" s="144"/>
      <c r="C64" s="145"/>
      <c r="D64" s="145"/>
      <c r="E64" s="157"/>
      <c r="F64" s="139"/>
      <c r="G64" s="144">
        <v>2000</v>
      </c>
      <c r="H64" s="145">
        <v>2000</v>
      </c>
      <c r="I64" s="145">
        <v>980</v>
      </c>
      <c r="J64" s="390">
        <f t="shared" si="1"/>
        <v>0.49</v>
      </c>
    </row>
    <row r="65" spans="1:10" ht="12.75">
      <c r="A65" s="143" t="s">
        <v>99</v>
      </c>
      <c r="B65" s="144"/>
      <c r="C65" s="145"/>
      <c r="D65" s="145"/>
      <c r="E65" s="157"/>
      <c r="F65" s="139"/>
      <c r="G65" s="144"/>
      <c r="H65" s="145"/>
      <c r="I65" s="145">
        <v>160</v>
      </c>
      <c r="J65" s="390"/>
    </row>
    <row r="66" spans="1:10" ht="12.75">
      <c r="A66" s="143" t="s">
        <v>100</v>
      </c>
      <c r="B66" s="144"/>
      <c r="C66" s="145"/>
      <c r="D66" s="145"/>
      <c r="E66" s="157"/>
      <c r="F66" s="139"/>
      <c r="G66" s="144"/>
      <c r="H66" s="145"/>
      <c r="I66" s="145">
        <v>26</v>
      </c>
      <c r="J66" s="390"/>
    </row>
    <row r="67" spans="1:10" ht="12.75">
      <c r="A67" s="143" t="s">
        <v>101</v>
      </c>
      <c r="B67" s="144"/>
      <c r="C67" s="145"/>
      <c r="D67" s="145"/>
      <c r="E67" s="157"/>
      <c r="F67" s="139"/>
      <c r="G67" s="144"/>
      <c r="H67" s="145"/>
      <c r="I67" s="145"/>
      <c r="J67" s="390"/>
    </row>
    <row r="68" spans="1:10" ht="12.75">
      <c r="A68" s="143" t="s">
        <v>102</v>
      </c>
      <c r="B68" s="144"/>
      <c r="C68" s="145"/>
      <c r="D68" s="145">
        <v>4</v>
      </c>
      <c r="E68" s="157"/>
      <c r="F68" s="139"/>
      <c r="G68" s="144">
        <v>3000</v>
      </c>
      <c r="H68" s="145">
        <v>3000</v>
      </c>
      <c r="I68" s="145">
        <v>1571</v>
      </c>
      <c r="J68" s="390">
        <f t="shared" si="1"/>
        <v>0.5236666666666666</v>
      </c>
    </row>
    <row r="69" spans="1:10" ht="12.75">
      <c r="A69" s="143" t="s">
        <v>103</v>
      </c>
      <c r="B69" s="144"/>
      <c r="C69" s="145"/>
      <c r="D69" s="145"/>
      <c r="E69" s="157"/>
      <c r="F69" s="139"/>
      <c r="G69" s="144"/>
      <c r="H69" s="145"/>
      <c r="I69" s="145"/>
      <c r="J69" s="179"/>
    </row>
    <row r="70" spans="1:10" ht="12.75">
      <c r="A70" s="143" t="s">
        <v>104</v>
      </c>
      <c r="B70" s="144"/>
      <c r="C70" s="145"/>
      <c r="D70" s="145"/>
      <c r="E70" s="157"/>
      <c r="F70" s="139"/>
      <c r="G70" s="144"/>
      <c r="H70" s="145"/>
      <c r="I70" s="145"/>
      <c r="J70" s="179"/>
    </row>
    <row r="71" spans="1:10" ht="12.75">
      <c r="A71" s="143"/>
      <c r="B71" s="144"/>
      <c r="C71" s="145"/>
      <c r="D71" s="145"/>
      <c r="E71" s="157"/>
      <c r="F71" s="139"/>
      <c r="G71" s="144"/>
      <c r="H71" s="145"/>
      <c r="I71" s="145"/>
      <c r="J71" s="179"/>
    </row>
    <row r="72" spans="1:10" ht="12.75">
      <c r="A72" s="60" t="s">
        <v>240</v>
      </c>
      <c r="B72" s="144"/>
      <c r="C72" s="145"/>
      <c r="D72" s="145"/>
      <c r="E72" s="157"/>
      <c r="F72" s="139"/>
      <c r="G72" s="144"/>
      <c r="H72" s="145"/>
      <c r="I72" s="145"/>
      <c r="J72" s="179"/>
    </row>
    <row r="73" spans="1:10" ht="12.75">
      <c r="A73" s="146" t="s">
        <v>241</v>
      </c>
      <c r="B73" s="144"/>
      <c r="C73" s="145"/>
      <c r="D73" s="145"/>
      <c r="E73" s="157"/>
      <c r="F73" s="139"/>
      <c r="G73" s="144"/>
      <c r="H73" s="145"/>
      <c r="I73" s="145"/>
      <c r="J73" s="179"/>
    </row>
    <row r="74" spans="1:10" ht="12.75">
      <c r="A74" s="143" t="s">
        <v>105</v>
      </c>
      <c r="B74" s="144"/>
      <c r="C74" s="145"/>
      <c r="D74" s="145"/>
      <c r="E74" s="157"/>
      <c r="F74" s="139"/>
      <c r="G74" s="144"/>
      <c r="H74" s="145"/>
      <c r="I74" s="145"/>
      <c r="J74" s="179"/>
    </row>
    <row r="75" spans="1:10" ht="12.75">
      <c r="A75" s="143" t="s">
        <v>106</v>
      </c>
      <c r="B75" s="144"/>
      <c r="C75" s="145"/>
      <c r="D75" s="145"/>
      <c r="E75" s="157"/>
      <c r="F75" s="139"/>
      <c r="G75" s="144"/>
      <c r="H75" s="145"/>
      <c r="I75" s="234"/>
      <c r="J75" s="179"/>
    </row>
    <row r="76" spans="1:10" ht="12.75">
      <c r="A76" s="143" t="s">
        <v>247</v>
      </c>
      <c r="B76" s="144">
        <v>75</v>
      </c>
      <c r="C76" s="145">
        <v>75</v>
      </c>
      <c r="D76" s="145"/>
      <c r="E76" s="157"/>
      <c r="F76" s="139"/>
      <c r="G76" s="144">
        <v>300</v>
      </c>
      <c r="H76" s="145">
        <v>300</v>
      </c>
      <c r="I76" s="145"/>
      <c r="J76" s="179"/>
    </row>
    <row r="77" spans="1:10" ht="13.5" thickBot="1">
      <c r="A77" s="143"/>
      <c r="B77" s="144"/>
      <c r="C77" s="145"/>
      <c r="D77" s="145"/>
      <c r="E77" s="177"/>
      <c r="F77" s="139"/>
      <c r="G77" s="144"/>
      <c r="H77" s="145"/>
      <c r="I77" s="145"/>
      <c r="J77" s="199"/>
    </row>
    <row r="78" spans="1:10" ht="12.75">
      <c r="A78" s="58" t="s">
        <v>14</v>
      </c>
      <c r="B78" s="174">
        <f>B10+B11+B12+B13+B14+B15+B16+B17+B18+B19+B20+B21+B22+B23+B24+B25+B26+B30+B31+B35+B36+B37+B44+B49+B50+B51+B52+B53+B54+B55+B56+B57+B58+B59+B60+B61+B62+B63+B64+B65+B66+B67+B68+B69+B70+B71+B72+B73+B74+B75+B76+B77</f>
        <v>442404</v>
      </c>
      <c r="C78" s="174">
        <f>C10+C11+C12+C13+C14+C15+C16+C17+C18+C19+C20+C21+C22+C23+C24+C25+C26+C30+C31+C35+C36+C37+C44+C49+C50+C51+C52+C53+C54+C55+C56+C57+C58+C59+C60+C61+C62+C63+C64+C65+C66+C67+C68+C69+C70+C71+C72+C73+C74+C75+C76+C77</f>
        <v>443350</v>
      </c>
      <c r="D78" s="174">
        <f>D10+D11+D12+D13+D14+D15+D16+D17+D18+D19+D20+D21+D22+D23+D24+D25+D26+D30+D31+D35+D36+D37+D44+D49+D50+D51+D52+D53+D54+D55+D56+D57+D58+D59+D60+D61+D62+D63+D64+D65+D66+D67+D68+D69+D70+D71+D72+D73+D74+D75+D76+D77</f>
        <v>175882</v>
      </c>
      <c r="E78" s="178">
        <f>D78/C78</f>
        <v>0.396711401826999</v>
      </c>
      <c r="F78" s="197">
        <f>SUM(F10:F13,F14:F26,F35:F44,F49:F56,F57:F77)</f>
        <v>0</v>
      </c>
      <c r="G78" s="147">
        <f>G10+G11+G12+G13+G14+G15+G16+G17+G18+G19+G20+G21+G22+G23+G24+G25+G26+G30+G31+G35+G36+G37+G44+G49+G50+G51+G52+G53+G54+G55+G56+G57+G58+G59+G60+G61+G62+G63+G64+G65+G66+G67+G68+G69+G70+G71+G72+G73+G74+G75+G76+G77</f>
        <v>442404</v>
      </c>
      <c r="H78" s="147">
        <f>H10+H11+H12+H13+H14+H15+H16+H17+H18+H19+H20+H21+H22+H23+H24+H25+H26+H30+H31+H35+H36+H37+H44+H49+H50+H51+H52+H53+H54+H55+H56+H57+H58+H59+H60+H61+H62+H63+H64+H65+H66+H67+H68+H69+H70+H71+H72+H73+H74+H75+H76+H77</f>
        <v>443350</v>
      </c>
      <c r="I78" s="147">
        <f>I10+I11+I12+I13+I14+I15+I16+I17+I18+I19+I20+I21+I22+I23+I24+I25+I26+I30+I31+I35+I36+I37+I44+I49+I50+I51+I52+I53+I54+I55+I56+I57+I58+I59+I60+I61+I62+I63+I64+I65+I66+I67+I68+I69+I70+I71+I72+I73+I74+I75+I76+I77</f>
        <v>193528</v>
      </c>
      <c r="J78" s="178">
        <f>I78/H78</f>
        <v>0.43651291304838163</v>
      </c>
    </row>
    <row r="79" spans="1:10" ht="12.75">
      <c r="A79" s="59" t="s">
        <v>39</v>
      </c>
      <c r="B79" s="175">
        <v>431049</v>
      </c>
      <c r="C79" s="129">
        <v>431049</v>
      </c>
      <c r="D79" s="129"/>
      <c r="E79" s="179"/>
      <c r="F79" s="148"/>
      <c r="G79" s="133"/>
      <c r="H79" s="134"/>
      <c r="I79" s="129"/>
      <c r="J79" s="179"/>
    </row>
    <row r="80" spans="1:10" ht="13.5" thickBot="1">
      <c r="A80" s="173" t="s">
        <v>40</v>
      </c>
      <c r="B80" s="176">
        <f>B78-B79</f>
        <v>11355</v>
      </c>
      <c r="C80" s="149">
        <f>C78-C79</f>
        <v>12301</v>
      </c>
      <c r="D80" s="149">
        <f>D78-D79</f>
        <v>175882</v>
      </c>
      <c r="E80" s="180">
        <f>D80/C80</f>
        <v>14.29818713925697</v>
      </c>
      <c r="F80" s="176">
        <f>F78-F79</f>
        <v>0</v>
      </c>
      <c r="G80" s="198">
        <f>G78-G79</f>
        <v>442404</v>
      </c>
      <c r="H80" s="149">
        <f>H78-H79</f>
        <v>443350</v>
      </c>
      <c r="I80" s="149">
        <f>I78-I79</f>
        <v>193528</v>
      </c>
      <c r="J80" s="180">
        <f>I80/H80</f>
        <v>0.43651291304838163</v>
      </c>
    </row>
    <row r="81" spans="1:10" ht="12.75">
      <c r="A81" s="150"/>
      <c r="B81" s="151"/>
      <c r="C81" s="151"/>
      <c r="D81" s="151"/>
      <c r="E81" s="151"/>
      <c r="F81" s="152"/>
      <c r="G81" s="151"/>
      <c r="H81" s="151"/>
      <c r="I81" s="153"/>
      <c r="J81" s="151"/>
    </row>
    <row r="82" spans="1:10" ht="12.75">
      <c r="A82" s="150"/>
      <c r="B82" s="151"/>
      <c r="C82" s="151"/>
      <c r="D82" s="151"/>
      <c r="E82" s="151"/>
      <c r="F82" s="152"/>
      <c r="G82" s="151"/>
      <c r="H82" s="151"/>
      <c r="I82" s="153"/>
      <c r="J82" s="151"/>
    </row>
    <row r="83" spans="1:10" ht="12.75">
      <c r="A83" s="150"/>
      <c r="B83" s="151"/>
      <c r="C83" s="151"/>
      <c r="D83" s="151"/>
      <c r="E83" s="151"/>
      <c r="F83" s="152"/>
      <c r="G83" s="151"/>
      <c r="H83" s="151"/>
      <c r="I83" s="153"/>
      <c r="J83" s="151"/>
    </row>
    <row r="84" spans="1:10" ht="12.75">
      <c r="A84" s="150"/>
      <c r="B84" s="151"/>
      <c r="C84" s="151"/>
      <c r="D84" s="151"/>
      <c r="E84" s="151"/>
      <c r="F84" s="152"/>
      <c r="G84" s="151"/>
      <c r="H84" s="151"/>
      <c r="I84" s="153"/>
      <c r="J84" s="151"/>
    </row>
    <row r="85" spans="1:10" ht="12.75">
      <c r="A85" s="150"/>
      <c r="B85" s="151"/>
      <c r="C85" s="151"/>
      <c r="D85" s="151"/>
      <c r="E85" s="151"/>
      <c r="F85" s="152"/>
      <c r="G85" s="151"/>
      <c r="H85" s="151"/>
      <c r="I85" s="153"/>
      <c r="J85" s="151"/>
    </row>
    <row r="86" spans="1:10" ht="12.75">
      <c r="A86" s="150"/>
      <c r="B86" s="151"/>
      <c r="C86" s="151"/>
      <c r="D86" s="151"/>
      <c r="E86" s="151"/>
      <c r="F86" s="152"/>
      <c r="G86" s="151"/>
      <c r="H86" s="151"/>
      <c r="I86" s="153"/>
      <c r="J86" s="151"/>
    </row>
    <row r="87" spans="1:10" ht="12.75">
      <c r="A87" s="150"/>
      <c r="B87" s="151"/>
      <c r="C87" s="151"/>
      <c r="D87" s="151"/>
      <c r="E87" s="151"/>
      <c r="F87" s="152"/>
      <c r="G87" s="151"/>
      <c r="H87" s="151"/>
      <c r="I87" s="153"/>
      <c r="J87" s="151"/>
    </row>
  </sheetData>
  <sheetProtection/>
  <mergeCells count="10">
    <mergeCell ref="B9:C9"/>
    <mergeCell ref="G9:H9"/>
    <mergeCell ref="H2:J2"/>
    <mergeCell ref="H1:J1"/>
    <mergeCell ref="B7:E7"/>
    <mergeCell ref="G7:J7"/>
    <mergeCell ref="B43:C43"/>
    <mergeCell ref="G43:H43"/>
    <mergeCell ref="B41:E41"/>
    <mergeCell ref="G41:J41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F21"/>
  <sheetViews>
    <sheetView workbookViewId="0" topLeftCell="A1">
      <selection activeCell="E23" sqref="E23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83"/>
      <c r="B1" s="83"/>
      <c r="C1" s="83"/>
      <c r="D1" s="84"/>
      <c r="E1" s="84" t="s">
        <v>254</v>
      </c>
    </row>
    <row r="2" spans="1:4" ht="15.75">
      <c r="A2" s="83"/>
      <c r="B2" s="83"/>
      <c r="C2" s="83"/>
      <c r="D2" s="85"/>
    </row>
    <row r="3" spans="1:4" ht="15.75">
      <c r="A3" s="83"/>
      <c r="B3" s="83"/>
      <c r="C3" s="83"/>
      <c r="D3" s="14"/>
    </row>
    <row r="4" spans="1:5" ht="19.5">
      <c r="A4" s="420" t="s">
        <v>56</v>
      </c>
      <c r="B4" s="420"/>
      <c r="C4" s="420"/>
      <c r="D4" s="420"/>
      <c r="E4" s="420"/>
    </row>
    <row r="5" spans="1:5" ht="19.5">
      <c r="A5" s="420" t="s">
        <v>261</v>
      </c>
      <c r="B5" s="420"/>
      <c r="C5" s="420"/>
      <c r="D5" s="420"/>
      <c r="E5" s="420"/>
    </row>
    <row r="6" spans="1:4" ht="19.5">
      <c r="A6" s="12"/>
      <c r="B6" s="12"/>
      <c r="C6" s="12"/>
      <c r="D6" s="17"/>
    </row>
    <row r="7" spans="1:4" ht="19.5">
      <c r="A7" s="12"/>
      <c r="B7" s="12"/>
      <c r="C7" s="12"/>
      <c r="D7" s="17"/>
    </row>
    <row r="8" spans="1:5" ht="16.5" thickBot="1">
      <c r="A8" s="83"/>
      <c r="B8" s="83"/>
      <c r="C8" s="83"/>
      <c r="D8" s="42"/>
      <c r="E8" s="42" t="s">
        <v>0</v>
      </c>
    </row>
    <row r="9" spans="1:5" s="57" customFormat="1" ht="33" customHeight="1" thickBot="1">
      <c r="A9" s="86" t="s">
        <v>1</v>
      </c>
      <c r="B9" s="87"/>
      <c r="C9" s="88"/>
      <c r="D9" s="104" t="s">
        <v>3</v>
      </c>
      <c r="E9" s="109" t="s">
        <v>4</v>
      </c>
    </row>
    <row r="10" spans="1:6" ht="15.75">
      <c r="A10" s="89" t="s">
        <v>50</v>
      </c>
      <c r="B10" s="90"/>
      <c r="C10" s="91"/>
      <c r="D10" s="90">
        <v>10300</v>
      </c>
      <c r="E10" s="110">
        <v>59641</v>
      </c>
      <c r="F10" s="82"/>
    </row>
    <row r="11" spans="1:6" ht="15.75">
      <c r="A11" s="92" t="s">
        <v>51</v>
      </c>
      <c r="B11" s="93"/>
      <c r="C11" s="94"/>
      <c r="D11" s="105"/>
      <c r="E11" s="107"/>
      <c r="F11" s="82"/>
    </row>
    <row r="12" spans="1:6" ht="12.75">
      <c r="A12" s="95" t="s">
        <v>52</v>
      </c>
      <c r="B12" s="96"/>
      <c r="C12" s="97"/>
      <c r="D12" s="106">
        <v>1500</v>
      </c>
      <c r="E12" s="108">
        <v>1500</v>
      </c>
      <c r="F12" s="98"/>
    </row>
    <row r="13" spans="1:6" ht="12.75">
      <c r="A13" s="95" t="s">
        <v>53</v>
      </c>
      <c r="B13" s="96"/>
      <c r="C13" s="97"/>
      <c r="D13" s="106">
        <v>5000</v>
      </c>
      <c r="E13" s="108">
        <v>4185</v>
      </c>
      <c r="F13" s="98"/>
    </row>
    <row r="14" spans="1:6" ht="12.75">
      <c r="A14" s="95" t="s">
        <v>343</v>
      </c>
      <c r="B14" s="96"/>
      <c r="C14" s="97"/>
      <c r="D14" s="106">
        <v>1500</v>
      </c>
      <c r="E14" s="108">
        <v>1289</v>
      </c>
      <c r="F14" s="98"/>
    </row>
    <row r="15" spans="1:6" ht="10.5" customHeight="1">
      <c r="A15" s="95" t="s">
        <v>345</v>
      </c>
      <c r="B15" s="96"/>
      <c r="C15" s="97"/>
      <c r="D15" s="106">
        <v>2940</v>
      </c>
      <c r="E15" s="108">
        <v>2940</v>
      </c>
      <c r="F15" s="98"/>
    </row>
    <row r="16" spans="1:6" ht="12.75">
      <c r="A16" s="95" t="s">
        <v>346</v>
      </c>
      <c r="B16" s="96"/>
      <c r="C16" s="97"/>
      <c r="D16" s="106">
        <v>2921</v>
      </c>
      <c r="E16" s="108">
        <v>2921</v>
      </c>
      <c r="F16" s="98"/>
    </row>
    <row r="17" spans="1:6" ht="12.75">
      <c r="A17" s="95" t="s">
        <v>344</v>
      </c>
      <c r="B17" s="95"/>
      <c r="C17" s="97"/>
      <c r="D17" s="106"/>
      <c r="E17" s="108">
        <v>2002</v>
      </c>
      <c r="F17" s="98"/>
    </row>
    <row r="18" spans="1:6" ht="12.75">
      <c r="A18" s="49"/>
      <c r="B18" s="96"/>
      <c r="C18" s="97"/>
      <c r="D18" s="106"/>
      <c r="E18" s="108"/>
      <c r="F18" s="98"/>
    </row>
    <row r="19" spans="1:5" ht="15.75">
      <c r="A19" s="92" t="s">
        <v>54</v>
      </c>
      <c r="B19" s="99"/>
      <c r="C19" s="100"/>
      <c r="D19" s="99">
        <f>SUM(D12:D17)</f>
        <v>13861</v>
      </c>
      <c r="E19" s="112">
        <f>SUM(E12:E18)</f>
        <v>14837</v>
      </c>
    </row>
    <row r="20" spans="1:5" ht="15.75">
      <c r="A20" s="92"/>
      <c r="B20" s="99"/>
      <c r="C20" s="100"/>
      <c r="D20" s="99"/>
      <c r="E20" s="107"/>
    </row>
    <row r="21" spans="1:5" ht="16.5" thickBot="1">
      <c r="A21" s="101" t="s">
        <v>55</v>
      </c>
      <c r="B21" s="102"/>
      <c r="C21" s="103"/>
      <c r="D21" s="102">
        <f>SUM(D10,D19)</f>
        <v>24161</v>
      </c>
      <c r="E21" s="111">
        <f>E10+E19</f>
        <v>74478</v>
      </c>
    </row>
  </sheetData>
  <sheetProtection/>
  <mergeCells count="2"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2013-09-05T06:30:16Z</cp:lastPrinted>
  <dcterms:created xsi:type="dcterms:W3CDTF">2003-08-01T08:42:53Z</dcterms:created>
  <dcterms:modified xsi:type="dcterms:W3CDTF">2013-09-05T06:32:50Z</dcterms:modified>
  <cp:category/>
  <cp:version/>
  <cp:contentType/>
  <cp:contentStatus/>
</cp:coreProperties>
</file>