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tabRatio="705" firstSheet="3" activeTab="9"/>
  </bookViews>
  <sheets>
    <sheet name="1.sz.mell." sheetId="1" r:id="rId1"/>
    <sheet name="Intsbev " sheetId="2" r:id="rId2"/>
    <sheet name="Intbev" sheetId="3" r:id="rId3"/>
    <sheet name="Intkiad " sheetId="4" r:id="rId4"/>
    <sheet name="Szakfeladatos Önk" sheetId="5" r:id="rId5"/>
    <sheet name="Szakfeladatos Ph." sheetId="6" r:id="rId6"/>
    <sheet name="Önk.műk.kiad." sheetId="7" r:id="rId7"/>
    <sheet name="PH.műk.kiad." sheetId="8" r:id="rId8"/>
    <sheet name="felhalm" sheetId="9" r:id="rId9"/>
    <sheet name="részesedések " sheetId="10" r:id="rId10"/>
    <sheet name="EU-s projekt-KEOP 4.2.0" sheetId="11" r:id="rId11"/>
    <sheet name="EU-s projekt-TIOP 1.1.1" sheetId="12" r:id="rId12"/>
    <sheet name="EU-s projekt-EOI férőhelybőv." sheetId="13" r:id="rId13"/>
    <sheet name="EU-s projekt-SZKI TÁMOP 3.1.5." sheetId="14" r:id="rId14"/>
    <sheet name="EU-s projekt-SZKI TÁMOP 3.2.1." sheetId="15" r:id="rId15"/>
    <sheet name="EU-s projekt-SZKI Leonardo)" sheetId="16" r:id="rId16"/>
    <sheet name="EU-s projekt-EOI TÁMOP 3.1.5." sheetId="17" r:id="rId17"/>
    <sheet name="EU-s projekt-TVÁ TÁMOP 3.1.5." sheetId="18" r:id="rId18"/>
    <sheet name="EU-s projekt-TÁMOP 3.1.7. M-MÓ" sheetId="19" r:id="rId19"/>
    <sheet name="EU-s projekt-TÁMOP 3.1.7. F.Ó" sheetId="20" r:id="rId20"/>
    <sheet name="EU-s projekt-TÁMOP 3.1.7. LKÓ" sheetId="21" r:id="rId21"/>
    <sheet name="EU-s projekt-TÁMOP 3.1.7. VCÓ" sheetId="22" r:id="rId22"/>
    <sheet name="EU-s projekt-TVÁ TÁMOP 3.1.7. " sheetId="23" r:id="rId23"/>
    <sheet name="támogatások Önk" sheetId="24" r:id="rId24"/>
    <sheet name="támogatások Ph" sheetId="25" r:id="rId25"/>
    <sheet name="normatíva" sheetId="26" r:id="rId26"/>
    <sheet name="vagyon" sheetId="27" r:id="rId27"/>
    <sheet name="pénzmar" sheetId="28" r:id="rId28"/>
    <sheet name="Mérleg" sheetId="29" r:id="rId29"/>
    <sheet name="pénzforg" sheetId="30" r:id="rId30"/>
    <sheet name="eredm" sheetId="31" r:id="rId31"/>
    <sheet name="többéves köt." sheetId="32" r:id="rId32"/>
    <sheet name="adósságáll." sheetId="33" r:id="rId33"/>
    <sheet name="hitel" sheetId="34" r:id="rId34"/>
    <sheet name="közv.tám." sheetId="35" r:id="rId35"/>
    <sheet name="részletes mérleg" sheetId="36" r:id="rId36"/>
  </sheets>
  <externalReferences>
    <externalReference r:id="rId39"/>
  </externalReferences>
  <definedNames>
    <definedName name="_xlnm.Print_Area" localSheetId="0">'1.sz.mell.'!$A$1:$E$148</definedName>
    <definedName name="_xlnm.Print_Area" localSheetId="25">'normatíva'!$A$1:$AY$122</definedName>
  </definedNames>
  <calcPr fullCalcOnLoad="1"/>
</workbook>
</file>

<file path=xl/sharedStrings.xml><?xml version="1.0" encoding="utf-8"?>
<sst xmlns="http://schemas.openxmlformats.org/spreadsheetml/2006/main" count="2457" uniqueCount="1178">
  <si>
    <t>Költsvet. bev. és kiad. különbsége</t>
  </si>
  <si>
    <t>Finanszírozási műveletek eredménye</t>
  </si>
  <si>
    <t>Aktív és passzív pénzügyi műveletek ereménye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</si>
  <si>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</si>
  <si>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</si>
  <si>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</si>
  <si>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</si>
  <si>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</si>
  <si>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</si>
  <si>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</si>
  <si>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</si>
  <si>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</si>
  <si>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</si>
  <si>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</si>
  <si>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</si>
  <si>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</si>
  <si>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</si>
  <si>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</si>
  <si>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</si>
  <si>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</si>
  <si>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</si>
  <si>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</si>
  <si>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</si>
  <si>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</si>
  <si>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</si>
  <si>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</si>
  <si>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</si>
  <si>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A hitelállomány és a hitelek törlesztése</t>
  </si>
  <si>
    <t>Hitelállomány</t>
  </si>
  <si>
    <t>Hiteltörlesztés</t>
  </si>
  <si>
    <t>Összesen</t>
  </si>
  <si>
    <t>Eszközök</t>
  </si>
  <si>
    <t>Források</t>
  </si>
  <si>
    <t>Alapítás-átszerv. aktivált érték</t>
  </si>
  <si>
    <t>63.</t>
  </si>
  <si>
    <t>Kísérleti fejlesztés aktivált érték</t>
  </si>
  <si>
    <t>64.</t>
  </si>
  <si>
    <t>Vagyoni értékű jogok</t>
  </si>
  <si>
    <t>65.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</si>
  <si>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</si>
  <si>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</si>
  <si>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</si>
  <si>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</si>
  <si>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</si>
  <si>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</si>
  <si>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</si>
  <si>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</si>
  <si>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</si>
  <si>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</si>
  <si>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</si>
  <si>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</si>
  <si>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</si>
  <si>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</si>
  <si>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</si>
  <si>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</si>
  <si>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</si>
  <si>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</si>
  <si>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</si>
  <si>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</si>
  <si>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</si>
  <si>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</si>
  <si>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</si>
  <si>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</si>
  <si>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</si>
  <si>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</si>
  <si>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</si>
  <si>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</si>
  <si>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</si>
  <si>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</si>
  <si>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</si>
  <si>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</si>
  <si>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</si>
  <si>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</si>
  <si>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</si>
  <si>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</si>
  <si>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</si>
  <si>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</si>
  <si>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</si>
  <si>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</si>
  <si>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</si>
  <si>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</si>
  <si>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</si>
  <si>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</si>
  <si>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</si>
  <si>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</si>
  <si>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</si>
  <si>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</si>
  <si>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</si>
  <si>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</si>
  <si>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</si>
  <si>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</si>
  <si>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</si>
  <si>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</si>
  <si>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</si>
  <si>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</si>
  <si>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</si>
  <si>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</si>
  <si>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</si>
  <si>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</si>
  <si>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</si>
  <si>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</si>
  <si>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</si>
  <si>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</si>
  <si>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</si>
  <si>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</si>
  <si>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</si>
  <si>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</si>
  <si>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</si>
  <si>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</si>
  <si>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</si>
  <si>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</si>
  <si>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</si>
  <si>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</si>
  <si>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</si>
  <si>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</si>
  <si>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</si>
  <si>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</si>
  <si>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</si>
  <si>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</si>
  <si>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</si>
  <si>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</si>
  <si>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</si>
  <si>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</si>
  <si>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</si>
  <si>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</si>
  <si>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</si>
  <si>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</si>
  <si>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</si>
  <si>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</si>
  <si>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</si>
  <si>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</si>
  <si>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</si>
  <si>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</si>
  <si>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</si>
  <si>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</si>
  <si>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</si>
  <si>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</si>
  <si>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</si>
  <si>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</si>
  <si>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</si>
  <si>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</si>
  <si>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</si>
  <si>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</si>
  <si>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</si>
  <si>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</si>
  <si>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</si>
  <si>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</si>
  <si>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</si>
  <si>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</si>
  <si>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</si>
  <si>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</si>
  <si>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</si>
  <si>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</si>
  <si>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</si>
  <si>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</si>
  <si>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</si>
  <si>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</si>
  <si>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</si>
  <si>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</si>
  <si>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</si>
  <si>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</si>
  <si>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</si>
  <si>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</si>
  <si>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</si>
  <si>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</si>
  <si>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</si>
  <si>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</si>
  <si>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</si>
  <si>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</si>
  <si>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</si>
  <si>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</si>
  <si>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</si>
  <si>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</si>
  <si>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</si>
  <si>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</si>
  <si>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</si>
  <si>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</si>
  <si>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</si>
  <si>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</si>
  <si>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</si>
  <si>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</si>
  <si>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</si>
  <si>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</si>
  <si>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</si>
  <si>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</si>
  <si>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</si>
  <si>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</si>
  <si>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</si>
  <si>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</si>
  <si>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</si>
  <si>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</si>
  <si>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</si>
  <si>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</si>
  <si>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</si>
  <si>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</si>
  <si>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</si>
  <si>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</si>
  <si>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</si>
  <si>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</si>
  <si>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</si>
  <si>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</si>
  <si>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</si>
  <si>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</si>
  <si>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</si>
  <si>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</si>
  <si>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</si>
  <si>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</si>
  <si>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</si>
  <si>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</si>
  <si>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</si>
  <si>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</si>
  <si>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</si>
  <si>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OTP Bank Nyrt.</t>
  </si>
  <si>
    <t>Mátra Cukor Zrt.</t>
  </si>
  <si>
    <t>Hajdúkerületi és Bohari Víziközmű Szolgáltató Zrt.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</si>
  <si>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</si>
  <si>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</si>
  <si>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</si>
  <si>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</si>
  <si>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</si>
  <si>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</si>
  <si>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</si>
  <si>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</si>
  <si>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</si>
  <si>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</si>
  <si>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</si>
  <si>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</si>
  <si>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</si>
  <si>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</si>
  <si>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</si>
  <si>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</si>
  <si>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</si>
  <si>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</si>
  <si>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</si>
  <si>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</si>
  <si>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</si>
  <si>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</si>
  <si>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</si>
  <si>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</si>
  <si>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</si>
  <si>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</si>
  <si>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</si>
  <si>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</si>
  <si>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</si>
  <si>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</si>
  <si>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</si>
  <si>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</si>
  <si>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</si>
  <si>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</si>
  <si>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</si>
  <si>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</si>
  <si>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</si>
  <si>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</si>
  <si>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</si>
  <si>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</si>
  <si>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</si>
  <si>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</si>
  <si>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</si>
  <si>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</si>
  <si>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</si>
  <si>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</si>
  <si>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</si>
  <si>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</si>
  <si>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</si>
  <si>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</si>
  <si>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</si>
  <si>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</si>
  <si>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</si>
  <si>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</si>
  <si>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</si>
  <si>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</si>
  <si>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</si>
  <si>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</si>
  <si>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</si>
  <si>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Forintban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</si>
  <si>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</si>
  <si>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</si>
  <si>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</si>
  <si>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</si>
  <si>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</si>
  <si>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</si>
  <si>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</si>
  <si>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</si>
  <si>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Pénzbeli szociális juttatások</t>
  </si>
  <si>
    <t>Átvitel:</t>
  </si>
  <si>
    <t>Áthozat:</t>
  </si>
  <si>
    <t>8 hó szakmai gyak. tanulószerződéssel</t>
  </si>
  <si>
    <t>4 hó szakmai gyak. tanulószerződéssel</t>
  </si>
  <si>
    <t>Kötött felhasználású normatívák összesen:</t>
  </si>
  <si>
    <t>MINDÖSSZESEN:</t>
  </si>
  <si>
    <t>Tiszavasvári Középiskola</t>
  </si>
  <si>
    <t>Műv. Központ és Könyvtár</t>
  </si>
  <si>
    <t>Hankó L. Zeneiskola</t>
  </si>
  <si>
    <t>F e l h a l m o z á 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</si>
  <si>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</si>
  <si>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</si>
  <si>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</si>
  <si>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</si>
  <si>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</si>
  <si>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</si>
  <si>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</si>
  <si>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</si>
  <si>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</si>
  <si>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</si>
  <si>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</si>
  <si>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</si>
  <si>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</si>
  <si>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</si>
  <si>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</si>
  <si>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</si>
  <si>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Hankó László Zeneiskola</t>
  </si>
  <si>
    <t>Műv. Közp.</t>
  </si>
  <si>
    <t>Körzeti igazgatás alap-hozzájárulás</t>
  </si>
  <si>
    <t>Körzeti igazgatás gyámügyi igazgatási fel.</t>
  </si>
  <si>
    <t>Lakott külterülettel kapcsolatos feladatok</t>
  </si>
  <si>
    <t>8 hó ált. isk. 4. évfolyam</t>
  </si>
  <si>
    <t xml:space="preserve">4 hó ált. isk. 1-2. évfolyam </t>
  </si>
  <si>
    <t>4 hó ált. isk. 3. évfolyam</t>
  </si>
  <si>
    <t>4 hó ált. isk. 4. évfolyam</t>
  </si>
  <si>
    <t>4 hó ált. isk. 5-6. évfolyam</t>
  </si>
  <si>
    <t>4 hó középfokú isk. 9-10. évfolyam</t>
  </si>
  <si>
    <t>8 hó szakképzés elméleti képzés felzárkóztató</t>
  </si>
  <si>
    <t>4 hó szakképzés elméleti képzés felzárkóztató</t>
  </si>
  <si>
    <t>8 hó alapfokú művészetoktatás</t>
  </si>
  <si>
    <t>4 hó alapfokú művészetoktatás</t>
  </si>
  <si>
    <t>8 hó kollégium</t>
  </si>
  <si>
    <t>4 hó kollégium</t>
  </si>
  <si>
    <t>4 hó napközis foglalkozás 1-4. évfolyam</t>
  </si>
  <si>
    <t>4 hó szakmai gyakorlati képzés első évf. k.</t>
  </si>
  <si>
    <t>8 hó szakmai gyakorlati képzés utolsó évf. k.</t>
  </si>
  <si>
    <t>4 hó szakmai gyakorlati képzés utolsó évf. k.</t>
  </si>
  <si>
    <t>8 hó magántanuló sajátos nevelési igényű</t>
  </si>
  <si>
    <t>8 hó két tanítási nyelven folyó oktatás</t>
  </si>
  <si>
    <t>4 hó két tanítási nyelven folyó oktatás</t>
  </si>
  <si>
    <t>4 hó nyelvi előkészítő</t>
  </si>
  <si>
    <t>8 hó bejáró tanulók</t>
  </si>
  <si>
    <t>4 hó bejáró tanulók</t>
  </si>
  <si>
    <t>8 hó pedagógiai szakszolgálat</t>
  </si>
  <si>
    <t>Egyesített Óvodai Int.</t>
  </si>
  <si>
    <t>Pedagógiai Szakszolg.</t>
  </si>
  <si>
    <t>Tiszavasvári Ált. Isk.</t>
  </si>
  <si>
    <t>értékpapír</t>
  </si>
  <si>
    <t>Forgatási célú pénzügyi műveletek egyenlege</t>
  </si>
  <si>
    <t>A normatív hozzájárulás elszámolása</t>
  </si>
  <si>
    <t>A hozzájárulás jogcíme                                                                                                                (az éves költségvetési törvény szerint)</t>
  </si>
  <si>
    <t>Körzeti igazgatás okmányiroda műk. kiadásai</t>
  </si>
  <si>
    <t>4 hó óvoda 1-3. nevelési év</t>
  </si>
  <si>
    <t>8 hó ált. isk. 1-2. évfolyam</t>
  </si>
  <si>
    <t>8 hó ált. isk. 3. évfolyam</t>
  </si>
  <si>
    <t>8 hó ált. isk. 5-6. évfolyam</t>
  </si>
  <si>
    <t>8 hó középfokú isk. 9-10. évfolyam</t>
  </si>
  <si>
    <t>8 hó napközis foglalkozás 1-4. évfolyam</t>
  </si>
  <si>
    <t>8 hó napközis/tanulószobai f. 5-8. évfolyam</t>
  </si>
  <si>
    <t>4 hó napközis/tanulószobai f. 5-8. évfolyam</t>
  </si>
  <si>
    <t>8 hó gyak. okt. (szakiskola) 9-10. évfolyam</t>
  </si>
  <si>
    <t>8 hó gyak. okt. (szakközépisk.) 9-10. évfolyam</t>
  </si>
  <si>
    <t>4 hó gyak. okt. (szakiskola) 9-10. évfolyam</t>
  </si>
  <si>
    <t>4 hó gyak. okt. (szakközépisk.) 9-10. évfolyam</t>
  </si>
  <si>
    <t xml:space="preserve">8 hó szakmai gyak. képz. egyévfolyamos </t>
  </si>
  <si>
    <t xml:space="preserve">4 hó szakmai gyak. képz. egyévfolyamos </t>
  </si>
  <si>
    <t>8 hó szakmai gyakorlati képzés első évf. k.</t>
  </si>
  <si>
    <t>4 hó magántanuló sajátos nevelési igényű</t>
  </si>
  <si>
    <t>4 hó gyógyped. nevelésből visszahelyezettek</t>
  </si>
  <si>
    <t>8 hó beszéd, enyhe ért. sajátos nev. ig.</t>
  </si>
  <si>
    <t>Adósság állomány alakulása lejárat, eszközök, bel- és külföldi hitelezők szerinti bontásban 
2012. december 31-én (hitel nélkül)</t>
  </si>
  <si>
    <t>4 hó beszéd, enyhe ért. sajátos nev. ig.</t>
  </si>
  <si>
    <t>8 hó megismerő f. sajátos nevelési igényű</t>
  </si>
  <si>
    <t>4 hó megismerő f. sajátos nevelési igényű</t>
  </si>
  <si>
    <t>8 hó kizárólag magyar nyelven f. roma kis. n.</t>
  </si>
  <si>
    <t>4 hó kizárólag magyar nyelven f. roma kis. n.</t>
  </si>
  <si>
    <t>12 hó kedvezményes étkeztetés</t>
  </si>
  <si>
    <t>Feladatmutatóval összef. normatívák összesen</t>
  </si>
  <si>
    <t>4 hó pedagógiai szakszolgálat</t>
  </si>
  <si>
    <t>Hitel a pályázathoz szükséges önrész biztosításához (2-es hitelcél)</t>
  </si>
  <si>
    <t>Hitel a pályázathoz szükséges önrész biztosításához (8-as hitelcél)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</si>
  <si>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</si>
  <si>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</si>
  <si>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</si>
  <si>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</si>
  <si>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</si>
  <si>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</si>
  <si>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</si>
  <si>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</si>
  <si>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</si>
  <si>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</si>
  <si>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</si>
  <si>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</si>
  <si>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</si>
  <si>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</si>
  <si>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</si>
  <si>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</si>
  <si>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</si>
  <si>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</si>
  <si>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</si>
  <si>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</si>
  <si>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</si>
  <si>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</si>
  <si>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</si>
  <si>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</si>
  <si>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</si>
  <si>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</si>
  <si>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</si>
  <si>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</si>
  <si>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</si>
  <si>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</si>
  <si>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</si>
  <si>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</si>
  <si>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</si>
  <si>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</si>
  <si>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</si>
  <si>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</si>
  <si>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</si>
  <si>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</si>
  <si>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</si>
  <si>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</si>
  <si>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</si>
  <si>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</si>
  <si>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</si>
  <si>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</si>
  <si>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</si>
  <si>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</si>
  <si>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</si>
  <si>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</si>
  <si>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</si>
  <si>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Szociális étkeztetés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</si>
  <si>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</si>
  <si>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</si>
  <si>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</si>
  <si>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</si>
  <si>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</si>
  <si>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</si>
  <si>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Szennyvíz gyűjtés, tisztítás elhelyezés</t>
  </si>
  <si>
    <t>Települési hulladék vegyes ömlesztett begyűjtés</t>
  </si>
  <si>
    <t>Talaj és talajvízszennyeződés mentesítés</t>
  </si>
  <si>
    <t>Út, autópálya építése</t>
  </si>
  <si>
    <t>Egyéb m. n. s. építés</t>
  </si>
  <si>
    <t xml:space="preserve">Közutak, hidak, alagutak üzemelt. fennt. </t>
  </si>
  <si>
    <t>Önkormányzati képviselőválasztásokhoz kapcs. tev.</t>
  </si>
  <si>
    <t>Orsz., tel. és ter.-i kisebbségi vál.-hoz kapcs. tev.</t>
  </si>
  <si>
    <t>Ter.-i ált. végrehajtó igazgatási tev.</t>
  </si>
  <si>
    <t>Önkorm.-ok és többc. kist.-i társ. ig.tev.</t>
  </si>
  <si>
    <t>Tel.-i kisebbs.-i önkorm.-ok igazg. tev.</t>
  </si>
  <si>
    <t>Önkorm. közbeszerzési elj.-nak leb. öf. sz.</t>
  </si>
  <si>
    <t>Város-, községgazdálkodási m. n. s. szolg.</t>
  </si>
  <si>
    <t>Polgári Védelem ágazati feladatai</t>
  </si>
  <si>
    <t>Ár- és belvízvédelemmel összefüggő tevékenység</t>
  </si>
  <si>
    <t>Egyéb oktatást kiegészítő tevékenység</t>
  </si>
  <si>
    <t>Kábítószer megelőzés programjai, tev.-i</t>
  </si>
  <si>
    <t xml:space="preserve">Egyéb betegségmegelőzés, népegészségügyi </t>
  </si>
  <si>
    <t xml:space="preserve">Közösségi, társ. tev. </t>
  </si>
  <si>
    <t>M. n. s. egyéb közösségi, társadalmi tev.</t>
  </si>
  <si>
    <t>Társ. tev. esélyegyenl. stb. ter. ig.-a szab.</t>
  </si>
  <si>
    <t>Értékelési tartalék</t>
  </si>
  <si>
    <t>Induló tőke/Tartós tőke</t>
  </si>
  <si>
    <t>Tartós részesedés</t>
  </si>
  <si>
    <t>Tőkeváltozások/Saját tul.tőke.</t>
  </si>
  <si>
    <t xml:space="preserve">      3./ Tőkeváltozások</t>
  </si>
  <si>
    <t xml:space="preserve">      2./  Tartós tőke</t>
  </si>
  <si>
    <t xml:space="preserve">      </t>
  </si>
  <si>
    <t>Ápolási díj-alanyi jogon</t>
  </si>
  <si>
    <t>Ápolási díj-méltányossági</t>
  </si>
  <si>
    <t>Lakó és nem lakóépület építés</t>
  </si>
  <si>
    <t>Egyéb betegségmegelőzés, népeg.tev.</t>
  </si>
  <si>
    <t>Működ-i célú támogatásértékű kiadás, egyéb tám.</t>
  </si>
  <si>
    <t>Államháztart-on kívülre végl. műk. pénzeszk. átad.</t>
  </si>
  <si>
    <t>Felhalmozás célú pénzeszközátadás</t>
  </si>
  <si>
    <t>Támogatásértékű működési kiadás</t>
  </si>
  <si>
    <t xml:space="preserve">Támogatási kölcsön nyújtása </t>
  </si>
  <si>
    <t>18</t>
  </si>
  <si>
    <t>19</t>
  </si>
  <si>
    <t>20</t>
  </si>
  <si>
    <t>21</t>
  </si>
  <si>
    <t>22</t>
  </si>
  <si>
    <t>Közhatalmi bevételek</t>
  </si>
  <si>
    <t>Pénzmaradvány átvétel</t>
  </si>
  <si>
    <t>Egyesített Óvodai Intézmény</t>
  </si>
  <si>
    <t xml:space="preserve">Tiszavasvári Általános Iskola </t>
  </si>
  <si>
    <t>Művelődési Központ és Könyvtár</t>
  </si>
  <si>
    <t>költségvetési szerveknél</t>
  </si>
  <si>
    <t xml:space="preserve">Önkormányzat </t>
  </si>
  <si>
    <t xml:space="preserve">Pénzmaradvány-kimutatás </t>
  </si>
  <si>
    <t>Előző évben</t>
  </si>
  <si>
    <t>képzett tart.</t>
  </si>
  <si>
    <t>maradványa</t>
  </si>
  <si>
    <t>7.4.</t>
  </si>
  <si>
    <t>Önkormányzatok sajátos felhalmozási és tőkebevételei</t>
  </si>
  <si>
    <t>%</t>
  </si>
  <si>
    <t>Adók, illetékek kiszabása, beszedése</t>
  </si>
  <si>
    <t xml:space="preserve">Egyéb m.n.s.közösségi, társ. tev. </t>
  </si>
  <si>
    <t>Település-üzemeltetési, igazgatási, sport és kulturális feladatok (lakosság szám sz.)</t>
  </si>
  <si>
    <t>Kiegészítő hozzájárulás építésügyi igazgatási feladatokhoz</t>
  </si>
  <si>
    <t>8 hó óvoda 1-3. nevelési év</t>
  </si>
  <si>
    <t>4 hó ált. isk. 7-8. évfolyam</t>
  </si>
  <si>
    <t>8 hó gyógyped. nevelésből visszahelyezettek</t>
  </si>
  <si>
    <t>8 hó testi, érzékszervi sajátos nev. igényű</t>
  </si>
  <si>
    <t>4 hó testi, érzékszervi sajátos nev. igényű</t>
  </si>
  <si>
    <t>B E V É T E L E K</t>
  </si>
  <si>
    <t>1. sz. táblázat</t>
  </si>
  <si>
    <t>Sor-szám</t>
  </si>
  <si>
    <t>Bevételi jogcím</t>
  </si>
  <si>
    <t>3.1.</t>
  </si>
  <si>
    <t>Illetékek</t>
  </si>
  <si>
    <t>3.2.</t>
  </si>
  <si>
    <t>Helyi adók</t>
  </si>
  <si>
    <t>3.3.</t>
  </si>
  <si>
    <t>Átengedett központi adók</t>
  </si>
  <si>
    <t>3.4.</t>
  </si>
  <si>
    <t>4.1.</t>
  </si>
  <si>
    <t>Normatív hozzájárulások</t>
  </si>
  <si>
    <t>4.2.</t>
  </si>
  <si>
    <t>Kiegészítő támogatás</t>
  </si>
  <si>
    <t>5.1.</t>
  </si>
  <si>
    <t>5.2.</t>
  </si>
  <si>
    <t>5.3.</t>
  </si>
  <si>
    <t>Pénzügyi befektetésekből származó bevétel</t>
  </si>
  <si>
    <t>6.1.</t>
  </si>
  <si>
    <t>6.1.1.</t>
  </si>
  <si>
    <t>6.1.2.</t>
  </si>
  <si>
    <t>6.1.3.</t>
  </si>
  <si>
    <t>6.1.4.</t>
  </si>
  <si>
    <t>6.2.</t>
  </si>
  <si>
    <t>6.2.1.</t>
  </si>
  <si>
    <t>6.2.2.</t>
  </si>
  <si>
    <t>6.2.3.</t>
  </si>
  <si>
    <t>6.2.4.</t>
  </si>
  <si>
    <t>Működési célú pénzeszköz átvétel államháztartáson kívülről</t>
  </si>
  <si>
    <t>7.1.</t>
  </si>
  <si>
    <t>7.2.</t>
  </si>
  <si>
    <t>11.1.</t>
  </si>
  <si>
    <t>Rövid lejáratú hitelek felvétele</t>
  </si>
  <si>
    <t>11.2.</t>
  </si>
  <si>
    <t>Hosszú lejáratú hitelek felvétele</t>
  </si>
  <si>
    <t>Függő, átfutó, kiegyenlítő bevételek</t>
  </si>
  <si>
    <t>K I A D Á S O K</t>
  </si>
  <si>
    <t>2. sz. táblázat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</si>
  <si>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</si>
  <si>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</si>
  <si>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</si>
  <si>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</si>
  <si>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</si>
  <si>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</si>
  <si>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</si>
  <si>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</si>
  <si>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</si>
  <si>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</si>
  <si>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</si>
  <si>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</si>
  <si>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</si>
  <si>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</si>
  <si>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</si>
  <si>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</si>
  <si>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Intézményi beruházási kiadások</t>
  </si>
  <si>
    <t>2.3.</t>
  </si>
  <si>
    <t>2.4.</t>
  </si>
  <si>
    <t>2.5.</t>
  </si>
  <si>
    <t>2.6.</t>
  </si>
  <si>
    <t>2.7.</t>
  </si>
  <si>
    <t>Általános tartalék</t>
  </si>
  <si>
    <t>Céltartalék</t>
  </si>
  <si>
    <t>KÖLTSÉGVETÉSI KIADÁSOK ÖSSZESEN (1+2+3+4)</t>
  </si>
  <si>
    <t>Rövid lejáratú hitelek törlesztése</t>
  </si>
  <si>
    <t>Hosszú lejáratú hitelek törlesztése</t>
  </si>
  <si>
    <t xml:space="preserve"> KIADÁSOK ÖSSZESEN: (5+6)</t>
  </si>
  <si>
    <t>KÖLTSÉGVETÉSI BEVÉTELEK ÉS KIADÁSOK EGYENLEGE</t>
  </si>
  <si>
    <t>3. sz. táblázat</t>
  </si>
  <si>
    <t>4. sz. táblázat</t>
  </si>
  <si>
    <t>E g y é b  k i a d á s o k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</si>
  <si>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</si>
  <si>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</si>
  <si>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</si>
  <si>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</si>
  <si>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</si>
  <si>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</si>
  <si>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</si>
  <si>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</si>
  <si>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</si>
  <si>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</si>
  <si>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</si>
  <si>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</si>
  <si>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</si>
  <si>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</si>
  <si>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</si>
  <si>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</si>
  <si>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</si>
  <si>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</si>
  <si>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</si>
  <si>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</si>
  <si>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</si>
  <si>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</si>
  <si>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</si>
  <si>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</si>
  <si>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</si>
  <si>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</si>
  <si>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</si>
  <si>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</si>
  <si>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</si>
  <si>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</si>
  <si>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</si>
  <si>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</si>
  <si>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2012.</t>
  </si>
  <si>
    <t>2013.</t>
  </si>
  <si>
    <t>2014.</t>
  </si>
  <si>
    <t>10=(6+…+9)</t>
  </si>
  <si>
    <t>Működési célú
hiteltörlesztés (tőke+kamat)</t>
  </si>
  <si>
    <t>............................</t>
  </si>
  <si>
    <t>Beruházás feladatonként</t>
  </si>
  <si>
    <t>Felújítás célonként</t>
  </si>
  <si>
    <t>Egyéb</t>
  </si>
  <si>
    <t>Összesen (1+4+7+9+11)</t>
  </si>
  <si>
    <t>Ellátottak térítési díjának méltányosságból történő elengedése</t>
  </si>
  <si>
    <t>Ellátottak kártérítésének méltányosságból történő elengedése</t>
  </si>
  <si>
    <t>Önkormányzati bérlakások felújítása</t>
  </si>
  <si>
    <t>Önk.képviselőválasztáshoz kapcs.tevékenység</t>
  </si>
  <si>
    <t>Egyéb m.n.s. ép.-Strand körép. fűtés-gödör.megsz.</t>
  </si>
  <si>
    <t>Lakó- és nem lakóép.építés-PH napelem. rendsz. kiép.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</si>
  <si>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</si>
  <si>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</si>
  <si>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</si>
  <si>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</si>
  <si>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</si>
  <si>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</si>
  <si>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</si>
  <si>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</si>
  <si>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</si>
  <si>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</si>
  <si>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</si>
  <si>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</si>
  <si>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</si>
  <si>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</si>
  <si>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</si>
  <si>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</si>
  <si>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Tiszavasvári Város Köztkeztetési Nonprofit Kft.</t>
  </si>
  <si>
    <t>Tiszavasvári Stradfürdő Üzemeltetési és Fejlesztési Kft.</t>
  </si>
  <si>
    <t>Tiva-Szolg Településszolgáltatási és Vagyonkezelő Kft.</t>
  </si>
  <si>
    <t>Nyírvidék Tiszk Nonprofit Kft.</t>
  </si>
  <si>
    <t>Nyírségi Szakképzés - szervezési Kiemelkedően Közhasznú Nonprofit Kft.</t>
  </si>
  <si>
    <t>A Tiszavasvári Város Önkormányzat tulajdonában álló gazdálkodó szervezetek működéséből származó 
kötelezettségek és részesedések alakulása a 2012. évben</t>
  </si>
  <si>
    <t>7. melléklet</t>
  </si>
  <si>
    <t xml:space="preserve">                                  10. melléklet a ……./…..(………)  önkormányzati rendelethez</t>
  </si>
  <si>
    <t>12. melléklet a ../…..(.......) önk. rendelethez</t>
  </si>
  <si>
    <t>13. melléklet az ../…..(…...) önk. rendelethez</t>
  </si>
  <si>
    <t>14. melléklet az ../…..(…...) önk. rendelethez</t>
  </si>
  <si>
    <t>16. melléklet</t>
  </si>
  <si>
    <t>17. melléklet a ….../…....(…....)önk. rendelethez</t>
  </si>
  <si>
    <t>19. melléklet</t>
  </si>
  <si>
    <t>22. melléklet</t>
  </si>
  <si>
    <t>24. melléklet               a …./…..(…....)önk. rendelethez         adatok eFt-ban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</si>
  <si>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</si>
  <si>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</si>
  <si>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</si>
  <si>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</si>
  <si>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</si>
  <si>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</si>
  <si>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Statisztikai tevékenység</t>
  </si>
  <si>
    <t>- Lak. nem lak. bérleti díja, nem lak.ért.bev</t>
  </si>
  <si>
    <t>Önk.valamint többc.kist.társulások elszámolásai</t>
  </si>
  <si>
    <t xml:space="preserve">Üz., kez. át. eszk. </t>
  </si>
  <si>
    <t>Nem lakóing.bérbeadása, üzemeltetése</t>
  </si>
  <si>
    <t>Út-, autópálya építés</t>
  </si>
  <si>
    <t>Folyószámla hitel</t>
  </si>
  <si>
    <t>Felhalmozási célú
hiteltörlesztés (tőke)</t>
  </si>
  <si>
    <t>Építésügyi igazgatási feladatok - Térségi normatív hozzájárulás</t>
  </si>
  <si>
    <t>8. hó ált. isk. 7.-8. évfolyam</t>
  </si>
  <si>
    <t>8 hó középfokú isk. 11.-12. évfolyam</t>
  </si>
  <si>
    <t>8 hó középfokú isk.13. évfolyam</t>
  </si>
  <si>
    <t>4 hó középfokú isk. 11-13-. évfolyam</t>
  </si>
  <si>
    <t>8 hó iskolaotthonos oktatás 1-4. évfolyam</t>
  </si>
  <si>
    <t>4 hó iskolaotthonos oktatás 1-4. évfolyam</t>
  </si>
  <si>
    <t>8 hó nyelvi előkészítő</t>
  </si>
  <si>
    <t>12 hó ingyenes tankönyv</t>
  </si>
  <si>
    <t>Középszintű érettségi vizsga</t>
  </si>
  <si>
    <t>Szakmai vizsga</t>
  </si>
  <si>
    <t>8 hó osztályfőnöki pótlék</t>
  </si>
  <si>
    <t>4 hó osztályfőnöki pótlék</t>
  </si>
  <si>
    <t>8 hó gyógyped.pótlék</t>
  </si>
  <si>
    <t>4 hó gyógyped pótlék</t>
  </si>
  <si>
    <t>15. melléklet</t>
  </si>
  <si>
    <t>Víziközmű társulati hitel-Üdülőterület</t>
  </si>
  <si>
    <t>Rövid lejáratú hitel</t>
  </si>
  <si>
    <t>2012. évi eredeti előirányzat</t>
  </si>
  <si>
    <t>2012. évi módosított előirányzat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</si>
  <si>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</si>
  <si>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</si>
  <si>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</si>
  <si>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</si>
  <si>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</si>
  <si>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</si>
  <si>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</si>
  <si>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</si>
  <si>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</si>
  <si>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</si>
  <si>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</si>
  <si>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</si>
  <si>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</si>
  <si>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</si>
  <si>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</si>
  <si>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</si>
  <si>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</si>
  <si>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</si>
  <si>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</si>
  <si>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</si>
  <si>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</si>
  <si>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</si>
  <si>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</si>
  <si>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</si>
  <si>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</si>
  <si>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</si>
  <si>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</si>
  <si>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ÖNHIKI</t>
  </si>
  <si>
    <t>5.8.</t>
  </si>
  <si>
    <t>Egyéb támogatás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</si>
  <si>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</si>
  <si>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</si>
  <si>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</si>
  <si>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</si>
  <si>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EU támogatás</t>
  </si>
  <si>
    <t>6.1.5.</t>
  </si>
  <si>
    <t>Egyéb működési célú támogatásértékű bevétel</t>
  </si>
  <si>
    <t>Felhalmozási célú támogatásértékű bevétel (6.2.1.+…+6.2.5.)</t>
  </si>
  <si>
    <t>6.2.5.</t>
  </si>
  <si>
    <t>Egyéb felhalmozási célú támogatásértékű bevétel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</si>
  <si>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</si>
  <si>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</si>
  <si>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</si>
  <si>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7.3.</t>
  </si>
  <si>
    <t>8.1.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</si>
  <si>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</si>
  <si>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</si>
  <si>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</si>
  <si>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</si>
  <si>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</si>
  <si>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</si>
  <si>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Előző évek működési célú pénzmaradványa, vállalkozási maradványa</t>
  </si>
  <si>
    <t>2012. évi teljesítés</t>
  </si>
  <si>
    <t>2012.évi teljesítés</t>
  </si>
  <si>
    <t>EU-s projekt neve, azonosítója:</t>
  </si>
  <si>
    <t xml:space="preserve">A 2012. évi támogatások, pénzeszközátadások </t>
  </si>
  <si>
    <t>előirányzata feladatonként</t>
  </si>
  <si>
    <t>önkormányzat</t>
  </si>
  <si>
    <t>Előirányzat</t>
  </si>
  <si>
    <t xml:space="preserve"> Egyéb m.n.s. közösségi, társadalmi tevékenységek támogatása</t>
  </si>
  <si>
    <t xml:space="preserve">- Polgármesteri keret </t>
  </si>
  <si>
    <t>- TISZATÉR támogatás</t>
  </si>
  <si>
    <t>- TÖOSZ támogatás</t>
  </si>
  <si>
    <t>- Többcélú Kistérségi Társulás támogatása</t>
  </si>
  <si>
    <t>- LEADER közösség támogatása</t>
  </si>
  <si>
    <t>- Köztestületi Tűzoltóság támogatása (működési célú)</t>
  </si>
  <si>
    <t>- Polgárőrség (műk. célú)</t>
  </si>
  <si>
    <t xml:space="preserve">- RNÖ támogatás </t>
  </si>
  <si>
    <t>- Helyi tömegközlekedés támogatása (működési célú)</t>
  </si>
  <si>
    <t>Város és községgazdálkodás</t>
  </si>
  <si>
    <t>Strandfürdő Kft. témogatása (működési célú)</t>
  </si>
  <si>
    <t>- TISZK támogatás (működési célú)</t>
  </si>
  <si>
    <t>- Alapítványi iskola, óvoda támogatás (működési célú)</t>
  </si>
  <si>
    <t xml:space="preserve">-Többcélú Kistérségi Társulás Int.támogatás-OEP (működési célú)  </t>
  </si>
  <si>
    <t>- Többcélú Kistérségi Társulás Int.támogatás-Szociális Otthon (működési célú)</t>
  </si>
  <si>
    <t>- Többcélú Kistérségi Társulás Int.támogatás-Szociális tevékenység (működési célú)</t>
  </si>
  <si>
    <t>- Többcélú Kistérségi Társulás Int.támogatás-egészségterv elkészítése (működési célú)</t>
  </si>
  <si>
    <t>- Többcélú Kistérségi Társulás Int.támogatás-finanszírozási előleg (működési célú)</t>
  </si>
  <si>
    <t>- Többcélú Kistérségi Társulás Int.támogatás-finanszírozási előleg(működési célú)</t>
  </si>
  <si>
    <t>- Többcélú Kistérségi Társulás orvosi ügyelet ellátásáért (működési célú)</t>
  </si>
  <si>
    <t>Segélyek, támogatások (műk. célú)</t>
  </si>
  <si>
    <t>- Időskorúak járadéka</t>
  </si>
  <si>
    <t>- Kereső tevékenység mellett rendszeres szoc.segély</t>
  </si>
  <si>
    <t xml:space="preserve">- Rendszeres szociális segély </t>
  </si>
  <si>
    <t>- Rendszeres szociális segély egyéb jogcímen</t>
  </si>
  <si>
    <t>- Bérpótló juttatás</t>
  </si>
  <si>
    <t>- Ápolási díj-normatív</t>
  </si>
  <si>
    <t>- Ápolási díj-méltányossági</t>
  </si>
  <si>
    <t>- Gyermekvédelmi támogatás</t>
  </si>
  <si>
    <t>- Óvodáztatási támogatás</t>
  </si>
  <si>
    <t>- Átmeneti segély felnőtteknek</t>
  </si>
  <si>
    <t>- Közlekedési támogatás</t>
  </si>
  <si>
    <t>- Köztemetés</t>
  </si>
  <si>
    <t>- Közgyógyellátás</t>
  </si>
  <si>
    <t>- Lakásfenntartási támogatás - normatív</t>
  </si>
  <si>
    <t>- Lakásfenntartási támogatás - méltányossági</t>
  </si>
  <si>
    <t>Önkormányzati vagyonnal való gazdálkodás</t>
  </si>
  <si>
    <t>Strandfürdő Kft. támogatása (pótbefizetés - működési célú)</t>
  </si>
  <si>
    <t>- Királyéri Vízgazdálkodási Társulás támogatása (működési célú)</t>
  </si>
  <si>
    <t>- Szennyvízcsatorna érdekeltségi hozzájárulások (felhalmozási célú)</t>
  </si>
  <si>
    <t>Települési hulladék vegyes (ömlesztett) begyűjtése, szállítása, átrakása (műk.célú)</t>
  </si>
  <si>
    <t>- SZ-SZ-B Megyei Szilárd Hulladékgazd.Társ.támogatása</t>
  </si>
  <si>
    <t>- Nyíregyháza és Térsége Hulladéklerakó Társaság támogatása</t>
  </si>
  <si>
    <t>Máshová nem sorolt kulturális tevékenység (működési célú)</t>
  </si>
  <si>
    <t>- Városi Televízió támogatása-működési célú</t>
  </si>
  <si>
    <t>- Helyi rádió támogatása-működési célú</t>
  </si>
  <si>
    <t xml:space="preserve">- Amatőr művészeti csoportok és civil szervezetek támogatása </t>
  </si>
  <si>
    <t>Versenysport-tevékenység támogatása</t>
  </si>
  <si>
    <t xml:space="preserve">- Tiszavasvári SE támogatása-szakosztályok </t>
  </si>
  <si>
    <t>Diáksport egyesület támogatás</t>
  </si>
  <si>
    <t>Diáksport egyesület támogatás- Sportudvar fejlesztés önerő 50 %-a ( felh.)</t>
  </si>
  <si>
    <t>Mindösszesen:</t>
  </si>
  <si>
    <t>polgármesteri hivatal</t>
  </si>
  <si>
    <t>Önkormányzat igazgatási tevékenysége (működési célú)</t>
  </si>
  <si>
    <t>- Múzeum rendezvényeinek támogatása (műk. célú)</t>
  </si>
  <si>
    <t>Normatíva visszafizetés miatt támogatás</t>
  </si>
  <si>
    <t>- Foglalkoztatást helyettesítő támogatás</t>
  </si>
  <si>
    <t>- Átmeneti segély gyermekeknek</t>
  </si>
  <si>
    <t>- Felső fokú intézményben tanulók támogatása (BURSA Hungarica)</t>
  </si>
  <si>
    <t>Máshová nem sorolt sporttevékenység (működési célú)</t>
  </si>
  <si>
    <t xml:space="preserve">- Tiszavasvári SE támogatása-sportlétesítmények működtetéséhez </t>
  </si>
  <si>
    <t>Pedagógus továbbképzés TÁMOP 3.1.5.-09/A-2-2010-0167 (Tiszavasvári Középiskola)</t>
  </si>
  <si>
    <t>Digitális középiskola, TÁMOP 3.2.1.B-09/2/2010-0022</t>
  </si>
  <si>
    <t>Tartalék</t>
  </si>
  <si>
    <t>Leonardo da Vinci mobilitási projekt Egész életen át tartó tanulás program 09/0128-L/1090</t>
  </si>
  <si>
    <t>EU-s forrás**</t>
  </si>
  <si>
    <t>* Amennyiben több projekt megvalósítása történik egy időben akkor azokat külön-külön, projektenként be kell mutatni!</t>
  </si>
  <si>
    <t>**Az 1.181 eFt 2012. évben visszafizetett támogatás a beszámolóban pénzeszköz-átadásként jelenik meg</t>
  </si>
  <si>
    <t>Pedagógus továbbképzés TÁMOP 3.1.5.-09/A-2-2010-0076 (Egyesített Óvodai Intézmény)</t>
  </si>
  <si>
    <t>EU-s projekt neve, azonosítója:*</t>
  </si>
  <si>
    <t>Napelemes rendszer kialakítása Tiszavasvári Polgármesteri Hivatalban      KEOP-4.2.0/A/11-2011-0005.</t>
  </si>
  <si>
    <t>Iskolafejlesztés Tiszavasváriban     TIOP-1.1.1-07/1-2008-0818.</t>
  </si>
  <si>
    <t>Férőhelybővítés és komplex fejlesztés a tiszavasvári Fülemüle Óvodában a minőségi nevelés érdekében</t>
  </si>
  <si>
    <t>Pedagógus továbbképzés TÁMOP 3.1.5.-09/A-2-2010-0051 (Tiszavasvári Általános Iskola)</t>
  </si>
  <si>
    <t>A HHH gyermekek anyanyelvi fejlesztése TÁMOP 3.1.7-11/2-2011-0381</t>
  </si>
  <si>
    <t>Környezeti nevelés a Fülemüle Zöld Óvodában TÁMOP 3.1.7-11/2-2011-0378</t>
  </si>
  <si>
    <t>Óvoda és a család kapcsolata - TÁMOP 3.1.7-11/2-2011-0374</t>
  </si>
  <si>
    <t>Játékban kiteljesedő kompetencia alapú nevelés TÁMOP 3.1.7-11/2-2011-0386</t>
  </si>
  <si>
    <t>Referencia intézmények Orsz. Kial. TÁMOP 3.1.7.-11/2-2011-0373 (Tiszavasvári Általános Iskola)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</si>
  <si>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</si>
  <si>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</si>
  <si>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</si>
  <si>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</si>
  <si>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</si>
  <si>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</si>
  <si>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</si>
  <si>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</si>
  <si>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</si>
  <si>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</si>
  <si>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</si>
  <si>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</si>
  <si>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</si>
  <si>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</si>
  <si>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</si>
  <si>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</si>
  <si>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</si>
  <si>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</si>
  <si>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</si>
  <si>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</si>
  <si>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12.2.3.</t>
  </si>
  <si>
    <t>12.2.4.</t>
  </si>
  <si>
    <t>12.2.5.</t>
  </si>
  <si>
    <t>Befektetési célú belföldi, külföldi értékpapírok kibocsátása, értékesítése</t>
  </si>
  <si>
    <t>12.2.6.</t>
  </si>
  <si>
    <t>Egyéb felhalmozási finanszírozási célú bevétel</t>
  </si>
  <si>
    <t>Pénzmaradvány átvétel helyi önkormányzatoktól, költségvetési szerveiktől</t>
  </si>
  <si>
    <t>BEVÉTELEK ÖSSZESEN: (10+11+12)</t>
  </si>
  <si>
    <t>Kiadási jogcímek</t>
  </si>
  <si>
    <t>2012. évi előirányzat</t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</si>
  <si>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</si>
  <si>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</si>
  <si>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</si>
  <si>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</si>
  <si>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</si>
  <si>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</si>
  <si>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</si>
  <si>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</si>
  <si>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</si>
  <si>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</si>
  <si>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</si>
  <si>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</si>
  <si>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</si>
  <si>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</si>
  <si>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</si>
  <si>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</si>
  <si>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</si>
  <si>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</si>
  <si>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</si>
  <si>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</si>
  <si>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</si>
  <si>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</si>
  <si>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</si>
  <si>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</si>
  <si>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</si>
  <si>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</si>
  <si>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</si>
  <si>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</si>
  <si>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</si>
  <si>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</si>
  <si>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</si>
  <si>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</si>
  <si>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</si>
  <si>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</si>
  <si>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</si>
  <si>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</si>
  <si>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</si>
  <si>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</si>
  <si>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</si>
  <si>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</si>
  <si>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</si>
  <si>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</si>
  <si>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</si>
  <si>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Pénzmaradvány átadás</t>
  </si>
  <si>
    <t>Függő, átfutó tételek</t>
  </si>
  <si>
    <t>Költségvetési hiány, többlet ( költségvetési bevételek 10. sor - költségvetési kiadások 5. sor) (+/-)</t>
  </si>
  <si>
    <t>Előző évben képzett tart.maradványa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</si>
  <si>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</si>
  <si>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</si>
  <si>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</si>
  <si>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</si>
  <si>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</si>
  <si>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</si>
  <si>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</si>
  <si>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</si>
  <si>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</si>
  <si>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</si>
  <si>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</si>
  <si>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</si>
  <si>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</si>
  <si>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</si>
  <si>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</si>
  <si>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</si>
  <si>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</si>
  <si>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</si>
  <si>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</si>
  <si>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</si>
  <si>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Az önkormányzat 2012. évi költségvetése felhalmozási, felújítási</t>
  </si>
  <si>
    <t>Városi Kincstár összesen:</t>
  </si>
  <si>
    <t>Városi Kincstár összesen</t>
  </si>
  <si>
    <t xml:space="preserve">250/2012.(XI.29.)Kt.számú határozat 4. sz. melléklete </t>
  </si>
  <si>
    <t>Társ.szoc.juttatások</t>
  </si>
  <si>
    <t>VK össz.:</t>
  </si>
  <si>
    <t>Polg.Hiv.</t>
  </si>
  <si>
    <t>- Általános iskola ebédlő</t>
  </si>
  <si>
    <t>- Polg. Hiv. napelemes rendszer kiépítés</t>
  </si>
  <si>
    <t>Egyéb m.n.s. építés- Strand körépület fűtés</t>
  </si>
  <si>
    <t>Önkormányzati képviselő választáshoz kapcs.tev.</t>
  </si>
  <si>
    <t>- Talajterhelési díj, helyszíni bírság</t>
  </si>
  <si>
    <t>Termőföld bérbeadásából szárm.jöv.adó</t>
  </si>
  <si>
    <t>Társ.-i tevékenységekkel összefüggő ter. ig.</t>
  </si>
  <si>
    <t>- Egyéb támogatások</t>
  </si>
  <si>
    <t>Egyéb bevételek</t>
  </si>
  <si>
    <t>Központi költségvetési befizetések</t>
  </si>
  <si>
    <t>Közfoglalkoztatás</t>
  </si>
  <si>
    <t>Ingatlanok értékesítése</t>
  </si>
  <si>
    <t>Önkorm.és többc.kistérségi társ.-ok igazgatási tev.</t>
  </si>
  <si>
    <t>Önkorm.képviselőválasztásokhoz kapcs.tev.</t>
  </si>
  <si>
    <t>Orsz.és helyi nemzetiségi választás</t>
  </si>
  <si>
    <t>Települési nemzetiségi önk. igazgatási tevékenysége</t>
  </si>
  <si>
    <t>Közterület rendjének fenntartása</t>
  </si>
  <si>
    <t>Polgári védelem ágazati feladatai</t>
  </si>
  <si>
    <t>2012. évi</t>
  </si>
  <si>
    <t>…./…...(……...)önkormányzati rendelet 2. számú melléklete</t>
  </si>
  <si>
    <t>.../…...(…...)önkormányzati rendelet 3. számú melléklete</t>
  </si>
  <si>
    <t>2012. évi teljesítése</t>
  </si>
  <si>
    <t>2012. éves teljesítése</t>
  </si>
  <si>
    <t>Az önkormányzat szakfeladatainak bevételei és kiadásai 2012. évben</t>
  </si>
  <si>
    <t>.../…...(……..)önkormányzati rendelet 5. számú melléklete</t>
  </si>
  <si>
    <t>A polgármesteri hivatal szakfeladatainak bevételei és kiadásai 2012.évben</t>
  </si>
  <si>
    <t>…./…....(……...)önkormányzati rendelet 6. számú melléklete</t>
  </si>
  <si>
    <t>a ../…...(…....)önk. rendelethez</t>
  </si>
  <si>
    <t>A Polgármesteri Hivatal szakfeladatai működési kiadásainak teljesítése 2012. évben</t>
  </si>
  <si>
    <t>8. melléklet</t>
  </si>
  <si>
    <t>Az Önkormányzat szakfeladatai működési kiadásainak teljesítése 2012. évben</t>
  </si>
  <si>
    <t>9. melléklet</t>
  </si>
  <si>
    <t>a …./…...(…....)önk. rendelethez</t>
  </si>
  <si>
    <t>a …../…...(……..)önk. rendelethez</t>
  </si>
  <si>
    <t>Önkormányzaton kívüli EU-s projekthez történő hozzájárulás 2012. évi előirányzata és teljesítése</t>
  </si>
  <si>
    <t>2012. előtt</t>
  </si>
  <si>
    <t>2012. után</t>
  </si>
  <si>
    <t>Teljesítés %-a 
2012. dec. 31-ig</t>
  </si>
  <si>
    <t>a .../…....(……..)önk. rendelethez</t>
  </si>
  <si>
    <t>a …./…....(……..)önk. rendelethez</t>
  </si>
  <si>
    <t>a .../…...(……..)önk. rendelethez</t>
  </si>
  <si>
    <t>18. melléklet</t>
  </si>
  <si>
    <t>Víziközműtársulati hitel</t>
  </si>
  <si>
    <t>2012.
évi
teljesítés</t>
  </si>
  <si>
    <t>2015.</t>
  </si>
  <si>
    <t>2015. 
után</t>
  </si>
  <si>
    <t>Ifrastrukturális hitel</t>
  </si>
  <si>
    <t>Saját erő biztosításához MFB hitel 2.hitelcél</t>
  </si>
  <si>
    <t>Saját erő biztosításához MFB hitel 8.hitelcél</t>
  </si>
  <si>
    <t xml:space="preserve">Kezességvállalás a Tiszavasvári DSE hiteléhez </t>
  </si>
  <si>
    <t>Férőhelybővítés és komplex fejlesztés a Fülemüle Óvodában</t>
  </si>
  <si>
    <t xml:space="preserve">                  a …../2013.(IV…..) önk. rendelethez</t>
  </si>
  <si>
    <t>DSE hitelnél kezességvállalás</t>
  </si>
  <si>
    <t xml:space="preserve">Tiszavasvári Város Önkormányzatának 2012. évi mérlege </t>
  </si>
  <si>
    <t>Támogatási szerződés szerinti bevételek, kiadások</t>
  </si>
  <si>
    <t>Évenkénti üteme</t>
  </si>
  <si>
    <t>Összes bevétel,
kiadás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</si>
  <si>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</si>
  <si>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</si>
  <si>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</si>
  <si>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</si>
  <si>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</si>
  <si>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</si>
  <si>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</si>
  <si>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</si>
  <si>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</si>
  <si>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</si>
  <si>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</si>
  <si>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</si>
  <si>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</si>
  <si>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</si>
  <si>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</si>
  <si>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</si>
  <si>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Támogatott neve</t>
  </si>
  <si>
    <t xml:space="preserve">   Felhalmozási bev.</t>
  </si>
  <si>
    <t xml:space="preserve">  Pe. átv. műk.</t>
  </si>
  <si>
    <t xml:space="preserve">     Pe. átv. fejl.</t>
  </si>
  <si>
    <t>Városi Kincstár (saját)</t>
  </si>
  <si>
    <t>Városi Kincstár (közmunka)</t>
  </si>
  <si>
    <t>Pedagógiai Szakszolgálat</t>
  </si>
  <si>
    <t>Tv. Általános Iskola</t>
  </si>
  <si>
    <t>Városi Kincstár (közm.)</t>
  </si>
  <si>
    <t>Műv. Közp. és Könyvtár</t>
  </si>
  <si>
    <t>Kincstár sa</t>
  </si>
  <si>
    <t>Kincstár kö</t>
  </si>
  <si>
    <t>Ped. Szaksz.</t>
  </si>
  <si>
    <t>Ált. Isk.</t>
  </si>
  <si>
    <t>Középisk.</t>
  </si>
  <si>
    <t>Zeneiskola</t>
  </si>
  <si>
    <t>adatok: eFt-ban</t>
  </si>
  <si>
    <t>Megnevezés</t>
  </si>
  <si>
    <t>Teljesítés</t>
  </si>
  <si>
    <t>Eredeti</t>
  </si>
  <si>
    <t>Módosított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</si>
  <si>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</si>
  <si>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</si>
  <si>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</si>
  <si>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</si>
  <si>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</si>
  <si>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</si>
  <si>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</si>
  <si>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</si>
  <si>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</si>
  <si>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</si>
  <si>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</si>
  <si>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</si>
  <si>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</si>
  <si>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</si>
  <si>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</si>
  <si>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</si>
  <si>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</si>
  <si>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</si>
  <si>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</si>
  <si>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</si>
  <si>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</si>
  <si>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</si>
  <si>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</si>
  <si>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</si>
  <si>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</si>
  <si>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</si>
  <si>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</si>
  <si>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</si>
  <si>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</si>
  <si>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</si>
  <si>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Mód. </t>
  </si>
  <si>
    <t>Er.</t>
  </si>
  <si>
    <t>előir.</t>
  </si>
  <si>
    <t>Városi Kincstár</t>
  </si>
  <si>
    <t>Támog. pe. átad.</t>
  </si>
  <si>
    <t>%-a</t>
  </si>
  <si>
    <t xml:space="preserve"> előirányzat</t>
  </si>
  <si>
    <t>Város- és községgazdálkodás</t>
  </si>
  <si>
    <t>- Le: intézményi támogatás</t>
  </si>
  <si>
    <t>ÖSSZESEN:</t>
  </si>
  <si>
    <t>Műk. kiad. össz.</t>
  </si>
  <si>
    <t>Megnev.</t>
  </si>
  <si>
    <t>Telj.%-a</t>
  </si>
  <si>
    <t>Telj.   %-a</t>
  </si>
  <si>
    <t>1.</t>
  </si>
  <si>
    <t>Intézményi működési bevételek</t>
  </si>
  <si>
    <t>2.</t>
  </si>
  <si>
    <t>Felhalmozási és tőke jellegű bevételek</t>
  </si>
  <si>
    <t>3.</t>
  </si>
  <si>
    <t>4.</t>
  </si>
  <si>
    <t>5.</t>
  </si>
  <si>
    <t>F e l ú j í t á s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</si>
  <si>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</si>
  <si>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</si>
  <si>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</si>
  <si>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</si>
  <si>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</si>
  <si>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</si>
  <si>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</si>
  <si>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</si>
  <si>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</si>
  <si>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</si>
  <si>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</si>
  <si>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</si>
  <si>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</si>
  <si>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</si>
  <si>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</si>
  <si>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</si>
  <si>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</si>
  <si>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</si>
  <si>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</si>
  <si>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</si>
  <si>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</si>
  <si>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</si>
  <si>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</si>
  <si>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</si>
  <si>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</si>
  <si>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</si>
  <si>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</si>
  <si>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</si>
  <si>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</si>
  <si>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</si>
  <si>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</si>
  <si>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</si>
  <si>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</si>
  <si>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</si>
  <si>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</si>
  <si>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</si>
  <si>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Önkormányzat összesen: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</si>
  <si>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</si>
  <si>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</si>
  <si>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</si>
  <si>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</si>
  <si>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</si>
  <si>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</si>
  <si>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</si>
  <si>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</si>
  <si>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</si>
  <si>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</si>
  <si>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</si>
  <si>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</si>
  <si>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</si>
  <si>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</si>
  <si>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</si>
  <si>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</si>
  <si>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</si>
  <si>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</si>
  <si>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</si>
  <si>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</si>
  <si>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</si>
  <si>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</si>
  <si>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</si>
  <si>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</si>
  <si>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</si>
  <si>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</si>
  <si>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>Óvoda bővítés pályázat</t>
  </si>
  <si>
    <t xml:space="preserve">Egyéb </t>
  </si>
  <si>
    <t>és felhalmozási célú pénzeszközátadások kiadásainak teljesítése</t>
  </si>
  <si>
    <t>Lakóingatlan bérbeadása</t>
  </si>
  <si>
    <t>Önkormányzati vagyon megóvása</t>
  </si>
  <si>
    <t>8 hó pedagógus továbbképzés</t>
  </si>
  <si>
    <t>4 hó pedagógus továbbképzés</t>
  </si>
  <si>
    <t>Szakmai infromatikai fejlesztési feladatok tám.8hó</t>
  </si>
  <si>
    <t>Szakmai infromatikai fejlesztési feladatok tám.4hó</t>
  </si>
  <si>
    <t>2012. 12. 31-ig fel nem használt támogatás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</si>
  <si>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</si>
  <si>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</si>
  <si>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</si>
  <si>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</si>
  <si>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</si>
  <si>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</si>
  <si>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</si>
  <si>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</si>
  <si>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</si>
  <si>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</si>
  <si>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</si>
  <si>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</si>
  <si>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</si>
  <si>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</si>
  <si>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</si>
  <si>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</si>
  <si>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</si>
  <si>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05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</si>
  <si>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</si>
  <si>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</si>
  <si>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</si>
  <si>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</si>
  <si>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</si>
  <si>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</si>
  <si>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</si>
  <si>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</si>
  <si>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11</t>
  </si>
  <si>
    <t>Pénzforgalom nélküli kiadások</t>
  </si>
  <si>
    <t>Kiegyenlítő, függő, átfutó kiadások</t>
  </si>
  <si>
    <t>Önkormányzatok sajátos működési bevételei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</si>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</sst>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#,###"/>
    <numFmt numFmtId="171" formatCode="_-* #,##0.0\ _F_t_-;\-* #,##0.0\ _F_t_-;_-* &quot;-&quot;??\ _F_t_-;_-@_-"/>
    <numFmt numFmtId="172" formatCode="#,##0&quot;eFt&quot;"/>
    <numFmt numFmtId="173" formatCode="#,##0&quot; eFt&quot;"/>
    <numFmt numFmtId="174" formatCode="0.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\ _F_t_-;_-@_-"/>
    <numFmt numFmtId="178" formatCode="&quot;H-&quot;0000"/>
    <numFmt numFmtId="179" formatCode="0.000"/>
    <numFmt numFmtId="180" formatCode="#,##0_ ;\-#,##0\ "/>
    <numFmt numFmtId="181" formatCode="#,##0&quot;Ft&quot;;\-#,##0&quot;Ft&quot;"/>
    <numFmt numFmtId="182" formatCode="#,##0&quot;Ft&quot;;[Red]\-#,##0&quot;Ft&quot;"/>
    <numFmt numFmtId="183" formatCode="#,##0.00&quot;Ft&quot;;\-#,##0.00&quot;Ft&quot;"/>
    <numFmt numFmtId="184" formatCode="#,##0.00&quot;Ft&quot;;[Red]\-#,##0.00&quot;Ft&quot;"/>
    <numFmt numFmtId="185" formatCode="_-* #,##0&quot;Ft&quot;_-;\-* #,##0&quot;Ft&quot;_-;_-* &quot;-&quot;&quot;Ft&quot;_-;_-@_-"/>
    <numFmt numFmtId="186" formatCode="_-* #,##0_F_t_-;\-* #,##0_F_t_-;_-* &quot;-&quot;_F_t_-;_-@_-"/>
    <numFmt numFmtId="187" formatCode="_-* #,##0.00&quot;Ft&quot;_-;\-* #,##0.00&quot;Ft&quot;_-;_-* &quot;-&quot;??&quot;Ft&quot;_-;_-@_-"/>
    <numFmt numFmtId="188" formatCode="_-* #,##0.00_F_t_-;\-* #,##0.00_F_t_-;_-* &quot;-&quot;??_F_t_-;_-@_-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0__"/>
    <numFmt numFmtId="194" formatCode="mmm/\ d\."/>
    <numFmt numFmtId="195" formatCode="0;[Red]0"/>
    <numFmt numFmtId="196" formatCode="#&quot;+ &quot;??/??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 ;[Red]\-0\ "/>
    <numFmt numFmtId="213" formatCode="[$-40E]yyyy\.\ mmmm\ d\."/>
    <numFmt numFmtId="214" formatCode="#,##0\f\ő"/>
    <numFmt numFmtId="215" formatCode="#,##0,\f\ő"/>
    <numFmt numFmtId="216" formatCode="#,##0.0,\f\ő"/>
    <numFmt numFmtId="217" formatCode="#,##0.0\f\ő"/>
    <numFmt numFmtId="218" formatCode="mmm/yyyy"/>
    <numFmt numFmtId="219" formatCode="#,##0.00\f\ő"/>
    <numFmt numFmtId="220" formatCode="#,##0.00\ _F_t"/>
    <numFmt numFmtId="221" formatCode="#"/>
    <numFmt numFmtId="222" formatCode="00"/>
    <numFmt numFmtId="223" formatCode="#,###\ _F_t;\-#,###\ _F_t"/>
    <numFmt numFmtId="224" formatCode="#,###__;\-\ #,###__"/>
    <numFmt numFmtId="225" formatCode="#,###__"/>
    <numFmt numFmtId="226" formatCode="#,###__;\-#,###__"/>
    <numFmt numFmtId="227" formatCode="#,##0\ &quot;Ft&quot;"/>
  </numFmts>
  <fonts count="9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6"/>
      <name val="Times New Roman CE"/>
      <family val="1"/>
    </font>
    <font>
      <u val="single"/>
      <sz val="10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6"/>
      <name val="Times New Roman CE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7"/>
      <name val="MS Sans Serif"/>
      <family val="2"/>
    </font>
    <font>
      <i/>
      <sz val="10"/>
      <name val="Arial"/>
      <family val="2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0"/>
      <name val="Times New Roman"/>
      <family val="1"/>
    </font>
    <font>
      <sz val="10"/>
      <color indexed="10"/>
      <name val="MS Sans Serif"/>
      <family val="0"/>
    </font>
    <font>
      <b/>
      <sz val="8"/>
      <name val="MS Sans Serif"/>
      <family val="2"/>
    </font>
    <font>
      <i/>
      <sz val="9"/>
      <color indexed="10"/>
      <name val="Times New Roman CE"/>
      <family val="1"/>
    </font>
    <font>
      <b/>
      <i/>
      <sz val="9"/>
      <color indexed="10"/>
      <name val="Times New Roman CE"/>
      <family val="1"/>
    </font>
    <font>
      <sz val="8"/>
      <color indexed="8"/>
      <name val="Times New Roman CE"/>
      <family val="1"/>
    </font>
    <font>
      <b/>
      <u val="single"/>
      <sz val="10"/>
      <name val="MS Sans Serif"/>
      <family val="0"/>
    </font>
    <font>
      <i/>
      <sz val="10"/>
      <color indexed="16"/>
      <name val="Times New Roman CE"/>
      <family val="0"/>
    </font>
    <font>
      <sz val="10"/>
      <color indexed="56"/>
      <name val="Times New Roman CE"/>
      <family val="1"/>
    </font>
    <font>
      <sz val="8"/>
      <color indexed="56"/>
      <name val="Times New Roman CE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sz val="11"/>
      <name val="MS Sans Serif"/>
      <family val="0"/>
    </font>
    <font>
      <b/>
      <sz val="11"/>
      <name val="Arial CE"/>
      <family val="0"/>
    </font>
    <font>
      <b/>
      <sz val="11"/>
      <name val="MS Sans Serif"/>
      <family val="0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5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" fillId="4" borderId="7" applyNumberFormat="0" applyFont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14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40" applyNumberFormat="1" applyFont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15" xfId="0" applyFont="1" applyBorder="1" applyAlignment="1">
      <alignment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1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4" fontId="6" fillId="0" borderId="0" xfId="40" applyNumberFormat="1" applyFont="1" applyAlignment="1">
      <alignment horizontal="centerContinuous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0" xfId="60" applyFont="1">
      <alignment/>
      <protection/>
    </xf>
    <xf numFmtId="167" fontId="4" fillId="0" borderId="0" xfId="43" applyNumberFormat="1" applyFont="1" applyFill="1" applyBorder="1" applyAlignment="1" applyProtection="1">
      <alignment/>
      <protection/>
    </xf>
    <xf numFmtId="0" fontId="0" fillId="0" borderId="0" xfId="60">
      <alignment/>
      <protection/>
    </xf>
    <xf numFmtId="167" fontId="6" fillId="0" borderId="0" xfId="43" applyNumberFormat="1" applyFont="1" applyFill="1" applyBorder="1" applyAlignment="1" applyProtection="1">
      <alignment horizontal="right"/>
      <protection/>
    </xf>
    <xf numFmtId="167" fontId="6" fillId="0" borderId="0" xfId="43" applyNumberFormat="1" applyFont="1" applyFill="1" applyBorder="1" applyAlignment="1" applyProtection="1">
      <alignment horizontal="center"/>
      <protection/>
    </xf>
    <xf numFmtId="0" fontId="7" fillId="0" borderId="0" xfId="60" applyFont="1" applyAlignment="1">
      <alignment horizontal="center"/>
      <protection/>
    </xf>
    <xf numFmtId="167" fontId="7" fillId="0" borderId="0" xfId="43" applyNumberFormat="1" applyFont="1" applyFill="1" applyBorder="1" applyAlignment="1" applyProtection="1">
      <alignment horizontal="center"/>
      <protection/>
    </xf>
    <xf numFmtId="167" fontId="0" fillId="0" borderId="0" xfId="43" applyNumberFormat="1" applyFont="1" applyFill="1" applyBorder="1" applyAlignment="1" applyProtection="1">
      <alignment/>
      <protection/>
    </xf>
    <xf numFmtId="0" fontId="4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167" fontId="0" fillId="0" borderId="0" xfId="43" applyNumberFormat="1" applyFont="1" applyFill="1" applyBorder="1" applyAlignment="1" applyProtection="1">
      <alignment horizontal="center"/>
      <protection/>
    </xf>
    <xf numFmtId="167" fontId="4" fillId="0" borderId="28" xfId="43" applyNumberFormat="1" applyFont="1" applyFill="1" applyBorder="1" applyAlignment="1" applyProtection="1">
      <alignment/>
      <protection/>
    </xf>
    <xf numFmtId="167" fontId="4" fillId="0" borderId="29" xfId="43" applyNumberFormat="1" applyFont="1" applyFill="1" applyBorder="1" applyAlignment="1" applyProtection="1">
      <alignment/>
      <protection/>
    </xf>
    <xf numFmtId="167" fontId="4" fillId="0" borderId="30" xfId="43" applyNumberFormat="1" applyFont="1" applyFill="1" applyBorder="1" applyAlignment="1" applyProtection="1">
      <alignment/>
      <protection/>
    </xf>
    <xf numFmtId="167" fontId="4" fillId="0" borderId="31" xfId="43" applyNumberFormat="1" applyFont="1" applyFill="1" applyBorder="1" applyAlignment="1" applyProtection="1">
      <alignment/>
      <protection/>
    </xf>
    <xf numFmtId="0" fontId="20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right"/>
      <protection/>
    </xf>
    <xf numFmtId="0" fontId="20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9" fillId="0" borderId="32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4" fillId="0" borderId="33" xfId="60" applyFont="1" applyBorder="1">
      <alignment/>
      <protection/>
    </xf>
    <xf numFmtId="0" fontId="9" fillId="0" borderId="31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 wrapText="1"/>
      <protection/>
    </xf>
    <xf numFmtId="0" fontId="8" fillId="0" borderId="35" xfId="60" applyFont="1" applyBorder="1" applyAlignment="1">
      <alignment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4" fillId="0" borderId="36" xfId="60" applyFont="1" applyBorder="1">
      <alignment/>
      <protection/>
    </xf>
    <xf numFmtId="0" fontId="8" fillId="0" borderId="19" xfId="60" applyFont="1" applyBorder="1">
      <alignment/>
      <protection/>
    </xf>
    <xf numFmtId="0" fontId="5" fillId="0" borderId="11" xfId="60" applyFont="1" applyBorder="1" applyAlignment="1">
      <alignment vertical="center"/>
      <protection/>
    </xf>
    <xf numFmtId="0" fontId="8" fillId="0" borderId="11" xfId="60" applyFont="1" applyBorder="1" applyAlignment="1">
      <alignment vertical="center"/>
      <protection/>
    </xf>
    <xf numFmtId="10" fontId="8" fillId="0" borderId="11" xfId="60" applyNumberFormat="1" applyFont="1" applyBorder="1" applyAlignment="1">
      <alignment vertical="center"/>
      <protection/>
    </xf>
    <xf numFmtId="1" fontId="8" fillId="0" borderId="11" xfId="60" applyNumberFormat="1" applyFont="1" applyBorder="1" applyAlignment="1">
      <alignment vertical="center"/>
      <protection/>
    </xf>
    <xf numFmtId="10" fontId="4" fillId="0" borderId="12" xfId="60" applyNumberFormat="1" applyFont="1" applyBorder="1">
      <alignment/>
      <protection/>
    </xf>
    <xf numFmtId="0" fontId="8" fillId="0" borderId="14" xfId="60" applyFont="1" applyBorder="1">
      <alignment/>
      <protection/>
    </xf>
    <xf numFmtId="0" fontId="4" fillId="0" borderId="10" xfId="60" applyFont="1" applyBorder="1">
      <alignment/>
      <protection/>
    </xf>
    <xf numFmtId="0" fontId="8" fillId="0" borderId="10" xfId="60" applyFont="1" applyBorder="1">
      <alignment/>
      <protection/>
    </xf>
    <xf numFmtId="10" fontId="8" fillId="0" borderId="10" xfId="60" applyNumberFormat="1" applyFont="1" applyBorder="1">
      <alignment/>
      <protection/>
    </xf>
    <xf numFmtId="10" fontId="8" fillId="0" borderId="10" xfId="60" applyNumberFormat="1" applyFont="1" applyBorder="1" applyAlignment="1">
      <alignment vertical="center"/>
      <protection/>
    </xf>
    <xf numFmtId="1" fontId="8" fillId="0" borderId="10" xfId="60" applyNumberFormat="1" applyFont="1" applyBorder="1" applyAlignment="1">
      <alignment vertical="center"/>
      <protection/>
    </xf>
    <xf numFmtId="10" fontId="4" fillId="0" borderId="13" xfId="60" applyNumberFormat="1" applyFont="1" applyBorder="1">
      <alignment/>
      <protection/>
    </xf>
    <xf numFmtId="0" fontId="0" fillId="0" borderId="10" xfId="60" applyBorder="1">
      <alignment/>
      <protection/>
    </xf>
    <xf numFmtId="0" fontId="4" fillId="0" borderId="13" xfId="60" applyFont="1" applyBorder="1">
      <alignment/>
      <protection/>
    </xf>
    <xf numFmtId="0" fontId="9" fillId="0" borderId="16" xfId="60" applyFont="1" applyBorder="1">
      <alignment/>
      <protection/>
    </xf>
    <xf numFmtId="0" fontId="1" fillId="0" borderId="17" xfId="60" applyFont="1" applyBorder="1">
      <alignment/>
      <protection/>
    </xf>
    <xf numFmtId="0" fontId="9" fillId="0" borderId="17" xfId="60" applyFont="1" applyBorder="1">
      <alignment/>
      <protection/>
    </xf>
    <xf numFmtId="10" fontId="9" fillId="0" borderId="17" xfId="60" applyNumberFormat="1" applyFont="1" applyBorder="1">
      <alignment/>
      <protection/>
    </xf>
    <xf numFmtId="10" fontId="9" fillId="0" borderId="17" xfId="60" applyNumberFormat="1" applyFont="1" applyBorder="1" applyAlignment="1">
      <alignment vertical="center"/>
      <protection/>
    </xf>
    <xf numFmtId="1" fontId="9" fillId="0" borderId="17" xfId="60" applyNumberFormat="1" applyFont="1" applyBorder="1">
      <alignment/>
      <protection/>
    </xf>
    <xf numFmtId="0" fontId="1" fillId="0" borderId="0" xfId="60" applyFont="1">
      <alignment/>
      <protection/>
    </xf>
    <xf numFmtId="0" fontId="11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4" fillId="0" borderId="35" xfId="60" applyFont="1" applyBorder="1">
      <alignment/>
      <protection/>
    </xf>
    <xf numFmtId="0" fontId="4" fillId="0" borderId="30" xfId="60" applyFont="1" applyBorder="1">
      <alignment/>
      <protection/>
    </xf>
    <xf numFmtId="0" fontId="21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1" fillId="0" borderId="37" xfId="60" applyFont="1" applyBorder="1">
      <alignment/>
      <protection/>
    </xf>
    <xf numFmtId="0" fontId="23" fillId="0" borderId="38" xfId="60" applyFont="1" applyBorder="1">
      <alignment/>
      <protection/>
    </xf>
    <xf numFmtId="0" fontId="23" fillId="0" borderId="32" xfId="60" applyFont="1" applyBorder="1" applyAlignment="1">
      <alignment horizontal="center"/>
      <protection/>
    </xf>
    <xf numFmtId="0" fontId="23" fillId="0" borderId="28" xfId="60" applyFont="1" applyBorder="1" applyAlignment="1">
      <alignment horizontal="center"/>
      <protection/>
    </xf>
    <xf numFmtId="0" fontId="23" fillId="0" borderId="39" xfId="60" applyFont="1" applyBorder="1" applyAlignment="1">
      <alignment horizontal="center"/>
      <protection/>
    </xf>
    <xf numFmtId="0" fontId="21" fillId="0" borderId="40" xfId="60" applyFont="1" applyBorder="1">
      <alignment/>
      <protection/>
    </xf>
    <xf numFmtId="0" fontId="21" fillId="0" borderId="41" xfId="60" applyFont="1" applyBorder="1">
      <alignment/>
      <protection/>
    </xf>
    <xf numFmtId="3" fontId="24" fillId="0" borderId="42" xfId="60" applyNumberFormat="1" applyFont="1" applyBorder="1">
      <alignment/>
      <protection/>
    </xf>
    <xf numFmtId="3" fontId="24" fillId="0" borderId="43" xfId="60" applyNumberFormat="1" applyFont="1" applyBorder="1">
      <alignment/>
      <protection/>
    </xf>
    <xf numFmtId="167" fontId="24" fillId="0" borderId="44" xfId="43" applyNumberFormat="1" applyFont="1" applyFill="1" applyBorder="1" applyAlignment="1" applyProtection="1">
      <alignment/>
      <protection/>
    </xf>
    <xf numFmtId="3" fontId="24" fillId="0" borderId="29" xfId="43" applyNumberFormat="1" applyFont="1" applyFill="1" applyBorder="1" applyAlignment="1" applyProtection="1">
      <alignment horizontal="right"/>
      <protection/>
    </xf>
    <xf numFmtId="3" fontId="24" fillId="0" borderId="34" xfId="43" applyNumberFormat="1" applyFont="1" applyFill="1" applyBorder="1" applyAlignment="1" applyProtection="1">
      <alignment horizontal="right"/>
      <protection/>
    </xf>
    <xf numFmtId="3" fontId="24" fillId="0" borderId="45" xfId="60" applyNumberFormat="1" applyFont="1" applyBorder="1">
      <alignment/>
      <protection/>
    </xf>
    <xf numFmtId="3" fontId="24" fillId="0" borderId="29" xfId="60" applyNumberFormat="1" applyFont="1" applyBorder="1">
      <alignment/>
      <protection/>
    </xf>
    <xf numFmtId="3" fontId="24" fillId="0" borderId="34" xfId="60" applyNumberFormat="1" applyFont="1" applyBorder="1">
      <alignment/>
      <protection/>
    </xf>
    <xf numFmtId="167" fontId="23" fillId="0" borderId="46" xfId="43" applyNumberFormat="1" applyFont="1" applyFill="1" applyBorder="1" applyAlignment="1" applyProtection="1">
      <alignment vertical="center"/>
      <protection/>
    </xf>
    <xf numFmtId="3" fontId="25" fillId="0" borderId="47" xfId="43" applyNumberFormat="1" applyFont="1" applyFill="1" applyBorder="1" applyAlignment="1" applyProtection="1">
      <alignment horizontal="right" vertical="center"/>
      <protection/>
    </xf>
    <xf numFmtId="0" fontId="26" fillId="0" borderId="0" xfId="60" applyFont="1" applyAlignment="1">
      <alignment horizontal="center"/>
      <protection/>
    </xf>
    <xf numFmtId="0" fontId="4" fillId="0" borderId="48" xfId="60" applyFont="1" applyBorder="1">
      <alignment/>
      <protection/>
    </xf>
    <xf numFmtId="0" fontId="5" fillId="0" borderId="49" xfId="60" applyFont="1" applyBorder="1" applyAlignment="1">
      <alignment horizontal="center" vertical="top" wrapText="1"/>
      <protection/>
    </xf>
    <xf numFmtId="0" fontId="5" fillId="0" borderId="50" xfId="60" applyFont="1" applyBorder="1" applyAlignment="1">
      <alignment horizontal="center" vertical="center" wrapText="1"/>
      <protection/>
    </xf>
    <xf numFmtId="0" fontId="5" fillId="0" borderId="51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4" fillId="0" borderId="31" xfId="60" applyFont="1" applyBorder="1">
      <alignment/>
      <protection/>
    </xf>
    <xf numFmtId="167" fontId="4" fillId="0" borderId="34" xfId="43" applyNumberFormat="1" applyFont="1" applyFill="1" applyBorder="1" applyAlignment="1" applyProtection="1">
      <alignment/>
      <protection/>
    </xf>
    <xf numFmtId="0" fontId="4" fillId="0" borderId="0" xfId="61" applyFont="1">
      <alignment/>
      <protection/>
    </xf>
    <xf numFmtId="167" fontId="4" fillId="0" borderId="0" xfId="44" applyNumberFormat="1" applyFont="1" applyFill="1" applyBorder="1" applyAlignment="1" applyProtection="1">
      <alignment/>
      <protection/>
    </xf>
    <xf numFmtId="167" fontId="6" fillId="0" borderId="0" xfId="44" applyNumberFormat="1" applyFont="1" applyFill="1" applyBorder="1" applyAlignment="1" applyProtection="1">
      <alignment horizontal="center"/>
      <protection/>
    </xf>
    <xf numFmtId="0" fontId="0" fillId="0" borderId="0" xfId="61" applyAlignment="1">
      <alignment horizontal="center"/>
      <protection/>
    </xf>
    <xf numFmtId="167" fontId="0" fillId="0" borderId="0" xfId="44" applyNumberFormat="1" applyFont="1" applyFill="1" applyBorder="1" applyAlignment="1" applyProtection="1">
      <alignment horizontal="center"/>
      <protection/>
    </xf>
    <xf numFmtId="0" fontId="0" fillId="0" borderId="0" xfId="61">
      <alignment/>
      <protection/>
    </xf>
    <xf numFmtId="0" fontId="26" fillId="0" borderId="0" xfId="61" applyFont="1" applyAlignment="1">
      <alignment horizontal="center"/>
      <protection/>
    </xf>
    <xf numFmtId="167" fontId="26" fillId="0" borderId="0" xfId="44" applyNumberFormat="1" applyFont="1" applyFill="1" applyBorder="1" applyAlignment="1" applyProtection="1">
      <alignment horizontal="center"/>
      <protection/>
    </xf>
    <xf numFmtId="167" fontId="0" fillId="0" borderId="0" xfId="44" applyNumberFormat="1" applyFont="1" applyFill="1" applyBorder="1" applyAlignment="1" applyProtection="1">
      <alignment/>
      <protection/>
    </xf>
    <xf numFmtId="167" fontId="6" fillId="0" borderId="0" xfId="44" applyNumberFormat="1" applyFont="1" applyFill="1" applyBorder="1" applyAlignment="1" applyProtection="1">
      <alignment horizontal="right"/>
      <protection/>
    </xf>
    <xf numFmtId="0" fontId="4" fillId="0" borderId="48" xfId="61" applyFont="1" applyBorder="1">
      <alignment/>
      <protection/>
    </xf>
    <xf numFmtId="167" fontId="5" fillId="0" borderId="52" xfId="44" applyNumberFormat="1" applyFont="1" applyFill="1" applyBorder="1" applyAlignment="1" applyProtection="1">
      <alignment horizontal="center"/>
      <protection/>
    </xf>
    <xf numFmtId="167" fontId="5" fillId="0" borderId="39" xfId="44" applyNumberFormat="1" applyFont="1" applyFill="1" applyBorder="1" applyAlignment="1" applyProtection="1">
      <alignment horizontal="center"/>
      <protection/>
    </xf>
    <xf numFmtId="167" fontId="5" fillId="0" borderId="0" xfId="44" applyNumberFormat="1" applyFont="1" applyFill="1" applyBorder="1" applyAlignment="1" applyProtection="1">
      <alignment horizontal="center"/>
      <protection/>
    </xf>
    <xf numFmtId="0" fontId="5" fillId="0" borderId="53" xfId="61" applyFont="1" applyBorder="1">
      <alignment/>
      <protection/>
    </xf>
    <xf numFmtId="167" fontId="5" fillId="0" borderId="54" xfId="44" applyNumberFormat="1" applyFont="1" applyFill="1" applyBorder="1" applyAlignment="1" applyProtection="1">
      <alignment horizontal="center"/>
      <protection/>
    </xf>
    <xf numFmtId="167" fontId="5" fillId="0" borderId="55" xfId="44" applyNumberFormat="1" applyFont="1" applyFill="1" applyBorder="1" applyAlignment="1" applyProtection="1">
      <alignment horizontal="center"/>
      <protection/>
    </xf>
    <xf numFmtId="167" fontId="8" fillId="0" borderId="0" xfId="44" applyNumberFormat="1" applyFont="1" applyFill="1" applyBorder="1" applyAlignment="1" applyProtection="1">
      <alignment/>
      <protection/>
    </xf>
    <xf numFmtId="167" fontId="8" fillId="0" borderId="29" xfId="44" applyNumberFormat="1" applyFont="1" applyFill="1" applyBorder="1" applyAlignment="1" applyProtection="1">
      <alignment/>
      <protection/>
    </xf>
    <xf numFmtId="167" fontId="9" fillId="0" borderId="0" xfId="44" applyNumberFormat="1" applyFont="1" applyFill="1" applyBorder="1" applyAlignment="1" applyProtection="1">
      <alignment vertical="center"/>
      <protection/>
    </xf>
    <xf numFmtId="0" fontId="8" fillId="0" borderId="0" xfId="61" applyFont="1">
      <alignment/>
      <protection/>
    </xf>
    <xf numFmtId="167" fontId="11" fillId="0" borderId="0" xfId="44" applyNumberFormat="1" applyFont="1" applyFill="1" applyBorder="1" applyAlignment="1" applyProtection="1">
      <alignment/>
      <protection/>
    </xf>
    <xf numFmtId="0" fontId="0" fillId="0" borderId="56" xfId="60" applyBorder="1">
      <alignment/>
      <protection/>
    </xf>
    <xf numFmtId="167" fontId="5" fillId="0" borderId="57" xfId="43" applyNumberFormat="1" applyFont="1" applyFill="1" applyBorder="1" applyAlignment="1" applyProtection="1">
      <alignment horizontal="center"/>
      <protection/>
    </xf>
    <xf numFmtId="167" fontId="5" fillId="0" borderId="58" xfId="43" applyNumberFormat="1" applyFont="1" applyFill="1" applyBorder="1" applyAlignment="1" applyProtection="1">
      <alignment horizontal="center"/>
      <protection/>
    </xf>
    <xf numFmtId="167" fontId="0" fillId="0" borderId="56" xfId="43" applyNumberFormat="1" applyFont="1" applyFill="1" applyBorder="1" applyAlignment="1" applyProtection="1">
      <alignment/>
      <protection/>
    </xf>
    <xf numFmtId="0" fontId="4" fillId="0" borderId="59" xfId="60" applyFont="1" applyBorder="1">
      <alignment/>
      <protection/>
    </xf>
    <xf numFmtId="167" fontId="4" fillId="0" borderId="60" xfId="43" applyNumberFormat="1" applyFont="1" applyFill="1" applyBorder="1" applyAlignment="1" applyProtection="1">
      <alignment/>
      <protection/>
    </xf>
    <xf numFmtId="167" fontId="4" fillId="0" borderId="61" xfId="43" applyNumberFormat="1" applyFont="1" applyFill="1" applyBorder="1" applyAlignment="1" applyProtection="1">
      <alignment/>
      <protection/>
    </xf>
    <xf numFmtId="167" fontId="4" fillId="0" borderId="59" xfId="43" applyNumberFormat="1" applyFont="1" applyFill="1" applyBorder="1" applyAlignment="1" applyProtection="1">
      <alignment/>
      <protection/>
    </xf>
    <xf numFmtId="0" fontId="5" fillId="0" borderId="48" xfId="60" applyFont="1" applyBorder="1" applyAlignment="1">
      <alignment horizontal="center"/>
      <protection/>
    </xf>
    <xf numFmtId="167" fontId="5" fillId="0" borderId="52" xfId="43" applyNumberFormat="1" applyFont="1" applyFill="1" applyBorder="1" applyAlignment="1" applyProtection="1">
      <alignment horizontal="center"/>
      <protection/>
    </xf>
    <xf numFmtId="167" fontId="5" fillId="0" borderId="39" xfId="43" applyNumberFormat="1" applyFont="1" applyFill="1" applyBorder="1" applyAlignment="1" applyProtection="1">
      <alignment horizontal="center"/>
      <protection/>
    </xf>
    <xf numFmtId="167" fontId="5" fillId="0" borderId="35" xfId="43" applyNumberFormat="1" applyFont="1" applyFill="1" applyBorder="1" applyAlignment="1" applyProtection="1">
      <alignment horizontal="center"/>
      <protection/>
    </xf>
    <xf numFmtId="167" fontId="5" fillId="0" borderId="30" xfId="43" applyNumberFormat="1" applyFont="1" applyFill="1" applyBorder="1" applyAlignment="1" applyProtection="1">
      <alignment horizontal="center"/>
      <protection/>
    </xf>
    <xf numFmtId="167" fontId="5" fillId="0" borderId="36" xfId="43" applyNumberFormat="1" applyFont="1" applyFill="1" applyBorder="1" applyAlignment="1" applyProtection="1">
      <alignment horizontal="center"/>
      <protection/>
    </xf>
    <xf numFmtId="0" fontId="5" fillId="0" borderId="53" xfId="60" applyFont="1" applyBorder="1" applyAlignment="1">
      <alignment horizontal="center"/>
      <protection/>
    </xf>
    <xf numFmtId="167" fontId="5" fillId="0" borderId="54" xfId="43" applyNumberFormat="1" applyFont="1" applyFill="1" applyBorder="1" applyAlignment="1" applyProtection="1">
      <alignment horizontal="center"/>
      <protection/>
    </xf>
    <xf numFmtId="167" fontId="5" fillId="0" borderId="55" xfId="43" applyNumberFormat="1" applyFont="1" applyFill="1" applyBorder="1" applyAlignment="1" applyProtection="1">
      <alignment horizontal="center"/>
      <protection/>
    </xf>
    <xf numFmtId="167" fontId="5" fillId="0" borderId="53" xfId="43" applyNumberFormat="1" applyFont="1" applyFill="1" applyBorder="1" applyAlignment="1" applyProtection="1">
      <alignment horizontal="center"/>
      <protection/>
    </xf>
    <xf numFmtId="0" fontId="5" fillId="0" borderId="49" xfId="60" applyFont="1" applyBorder="1" applyAlignment="1">
      <alignment horizontal="center"/>
      <protection/>
    </xf>
    <xf numFmtId="167" fontId="5" fillId="0" borderId="62" xfId="43" applyNumberFormat="1" applyFont="1" applyFill="1" applyBorder="1" applyAlignment="1" applyProtection="1">
      <alignment horizontal="center"/>
      <protection/>
    </xf>
    <xf numFmtId="167" fontId="5" fillId="0" borderId="41" xfId="43" applyNumberFormat="1" applyFont="1" applyFill="1" applyBorder="1" applyAlignment="1" applyProtection="1">
      <alignment horizontal="center"/>
      <protection/>
    </xf>
    <xf numFmtId="167" fontId="17" fillId="0" borderId="31" xfId="43" applyNumberFormat="1" applyFont="1" applyFill="1" applyBorder="1" applyAlignment="1" applyProtection="1">
      <alignment/>
      <protection/>
    </xf>
    <xf numFmtId="167" fontId="5" fillId="0" borderId="29" xfId="43" applyNumberFormat="1" applyFont="1" applyFill="1" applyBorder="1" applyAlignment="1" applyProtection="1">
      <alignment/>
      <protection/>
    </xf>
    <xf numFmtId="167" fontId="4" fillId="0" borderId="63" xfId="43" applyNumberFormat="1" applyFont="1" applyFill="1" applyBorder="1" applyAlignment="1" applyProtection="1">
      <alignment/>
      <protection/>
    </xf>
    <xf numFmtId="167" fontId="5" fillId="0" borderId="34" xfId="43" applyNumberFormat="1" applyFont="1" applyFill="1" applyBorder="1" applyAlignment="1" applyProtection="1">
      <alignment/>
      <protection/>
    </xf>
    <xf numFmtId="167" fontId="0" fillId="0" borderId="31" xfId="43" applyNumberFormat="1" applyFont="1" applyFill="1" applyBorder="1" applyAlignment="1" applyProtection="1">
      <alignment/>
      <protection/>
    </xf>
    <xf numFmtId="167" fontId="0" fillId="0" borderId="29" xfId="43" applyNumberFormat="1" applyFont="1" applyFill="1" applyBorder="1" applyAlignment="1" applyProtection="1">
      <alignment/>
      <protection/>
    </xf>
    <xf numFmtId="0" fontId="5" fillId="0" borderId="64" xfId="60" applyFont="1" applyBorder="1">
      <alignment/>
      <protection/>
    </xf>
    <xf numFmtId="167" fontId="1" fillId="0" borderId="0" xfId="43" applyNumberFormat="1" applyFont="1" applyFill="1" applyBorder="1" applyAlignment="1" applyProtection="1">
      <alignment horizontal="center"/>
      <protection/>
    </xf>
    <xf numFmtId="0" fontId="24" fillId="0" borderId="0" xfId="60" applyFont="1">
      <alignment/>
      <protection/>
    </xf>
    <xf numFmtId="167" fontId="25" fillId="0" borderId="0" xfId="43" applyNumberFormat="1" applyFont="1" applyFill="1" applyBorder="1" applyAlignment="1" applyProtection="1">
      <alignment horizontal="center"/>
      <protection/>
    </xf>
    <xf numFmtId="167" fontId="4" fillId="0" borderId="0" xfId="43" applyNumberFormat="1" applyFont="1" applyFill="1" applyBorder="1" applyAlignment="1" applyProtection="1">
      <alignment horizontal="center"/>
      <protection/>
    </xf>
    <xf numFmtId="0" fontId="5" fillId="0" borderId="32" xfId="60" applyFont="1" applyBorder="1">
      <alignment/>
      <protection/>
    </xf>
    <xf numFmtId="0" fontId="5" fillId="0" borderId="28" xfId="60" applyFont="1" applyBorder="1">
      <alignment/>
      <protection/>
    </xf>
    <xf numFmtId="167" fontId="5" fillId="0" borderId="28" xfId="43" applyNumberFormat="1" applyFont="1" applyFill="1" applyBorder="1" applyAlignment="1" applyProtection="1">
      <alignment horizontal="center"/>
      <protection/>
    </xf>
    <xf numFmtId="167" fontId="5" fillId="0" borderId="33" xfId="43" applyNumberFormat="1" applyFont="1" applyFill="1" applyBorder="1" applyAlignment="1" applyProtection="1">
      <alignment horizontal="center"/>
      <protection/>
    </xf>
    <xf numFmtId="0" fontId="5" fillId="0" borderId="50" xfId="60" applyFont="1" applyBorder="1">
      <alignment/>
      <protection/>
    </xf>
    <xf numFmtId="167" fontId="4" fillId="0" borderId="51" xfId="43" applyNumberFormat="1" applyFont="1" applyFill="1" applyBorder="1" applyAlignment="1" applyProtection="1">
      <alignment/>
      <protection/>
    </xf>
    <xf numFmtId="0" fontId="4" fillId="0" borderId="31" xfId="60" applyFont="1" applyBorder="1" applyAlignment="1">
      <alignment horizontal="right"/>
      <protection/>
    </xf>
    <xf numFmtId="0" fontId="4" fillId="0" borderId="29" xfId="60" applyFont="1" applyBorder="1">
      <alignment/>
      <protection/>
    </xf>
    <xf numFmtId="0" fontId="0" fillId="0" borderId="0" xfId="60" applyAlignment="1">
      <alignment horizontal="center"/>
      <protection/>
    </xf>
    <xf numFmtId="0" fontId="5" fillId="0" borderId="29" xfId="60" applyFont="1" applyBorder="1">
      <alignment/>
      <protection/>
    </xf>
    <xf numFmtId="0" fontId="5" fillId="0" borderId="31" xfId="60" applyFont="1" applyBorder="1">
      <alignment/>
      <protection/>
    </xf>
    <xf numFmtId="167" fontId="6" fillId="0" borderId="29" xfId="43" applyNumberFormat="1" applyFont="1" applyFill="1" applyBorder="1" applyAlignment="1" applyProtection="1">
      <alignment/>
      <protection/>
    </xf>
    <xf numFmtId="0" fontId="5" fillId="0" borderId="35" xfId="60" applyFont="1" applyBorder="1">
      <alignment/>
      <protection/>
    </xf>
    <xf numFmtId="0" fontId="5" fillId="0" borderId="30" xfId="60" applyFont="1" applyBorder="1">
      <alignment/>
      <protection/>
    </xf>
    <xf numFmtId="167" fontId="5" fillId="0" borderId="30" xfId="43" applyNumberFormat="1" applyFont="1" applyFill="1" applyBorder="1" applyAlignment="1" applyProtection="1">
      <alignment/>
      <protection/>
    </xf>
    <xf numFmtId="167" fontId="5" fillId="0" borderId="36" xfId="43" applyNumberFormat="1" applyFont="1" applyFill="1" applyBorder="1" applyAlignment="1" applyProtection="1">
      <alignment/>
      <protection/>
    </xf>
    <xf numFmtId="0" fontId="4" fillId="0" borderId="64" xfId="60" applyFont="1" applyBorder="1">
      <alignment/>
      <protection/>
    </xf>
    <xf numFmtId="0" fontId="4" fillId="0" borderId="50" xfId="60" applyFont="1" applyBorder="1">
      <alignment/>
      <protection/>
    </xf>
    <xf numFmtId="167" fontId="4" fillId="0" borderId="50" xfId="43" applyNumberFormat="1" applyFont="1" applyFill="1" applyBorder="1" applyAlignment="1" applyProtection="1">
      <alignment/>
      <protection/>
    </xf>
    <xf numFmtId="0" fontId="4" fillId="0" borderId="0" xfId="60" applyFont="1" applyAlignment="1">
      <alignment horizontal="right"/>
      <protection/>
    </xf>
    <xf numFmtId="167" fontId="26" fillId="0" borderId="0" xfId="43" applyNumberFormat="1" applyFont="1" applyFill="1" applyBorder="1" applyAlignment="1" applyProtection="1">
      <alignment horizontal="center"/>
      <protection/>
    </xf>
    <xf numFmtId="0" fontId="25" fillId="18" borderId="32" xfId="60" applyFont="1" applyFill="1" applyBorder="1" applyAlignment="1">
      <alignment horizontal="center" vertical="center" wrapText="1"/>
      <protection/>
    </xf>
    <xf numFmtId="0" fontId="25" fillId="18" borderId="28" xfId="60" applyFont="1" applyFill="1" applyBorder="1" applyAlignment="1">
      <alignment horizontal="center" vertical="center" wrapText="1"/>
      <protection/>
    </xf>
    <xf numFmtId="167" fontId="25" fillId="18" borderId="28" xfId="43" applyNumberFormat="1" applyFont="1" applyFill="1" applyBorder="1" applyAlignment="1" applyProtection="1">
      <alignment horizontal="center" vertical="center" wrapText="1"/>
      <protection/>
    </xf>
    <xf numFmtId="167" fontId="25" fillId="18" borderId="65" xfId="43" applyNumberFormat="1" applyFont="1" applyFill="1" applyBorder="1" applyAlignment="1" applyProtection="1">
      <alignment horizontal="center" vertical="center" wrapText="1"/>
      <protection/>
    </xf>
    <xf numFmtId="167" fontId="25" fillId="18" borderId="33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>
      <alignment vertical="center" wrapText="1"/>
      <protection/>
    </xf>
    <xf numFmtId="0" fontId="4" fillId="18" borderId="32" xfId="60" applyFont="1" applyFill="1" applyBorder="1" applyAlignment="1">
      <alignment horizontal="right"/>
      <protection/>
    </xf>
    <xf numFmtId="0" fontId="4" fillId="18" borderId="28" xfId="60" applyFont="1" applyFill="1" applyBorder="1">
      <alignment/>
      <protection/>
    </xf>
    <xf numFmtId="167" fontId="4" fillId="0" borderId="65" xfId="43" applyNumberFormat="1" applyFont="1" applyFill="1" applyBorder="1" applyAlignment="1" applyProtection="1">
      <alignment/>
      <protection/>
    </xf>
    <xf numFmtId="0" fontId="4" fillId="18" borderId="31" xfId="60" applyFont="1" applyFill="1" applyBorder="1" applyAlignment="1">
      <alignment horizontal="right"/>
      <protection/>
    </xf>
    <xf numFmtId="0" fontId="4" fillId="18" borderId="29" xfId="60" applyFont="1" applyFill="1" applyBorder="1">
      <alignment/>
      <protection/>
    </xf>
    <xf numFmtId="0" fontId="6" fillId="18" borderId="29" xfId="60" applyFont="1" applyFill="1" applyBorder="1">
      <alignment/>
      <protection/>
    </xf>
    <xf numFmtId="167" fontId="6" fillId="0" borderId="63" xfId="43" applyNumberFormat="1" applyFont="1" applyFill="1" applyBorder="1" applyAlignment="1" applyProtection="1">
      <alignment/>
      <protection/>
    </xf>
    <xf numFmtId="0" fontId="6" fillId="18" borderId="50" xfId="60" applyFont="1" applyFill="1" applyBorder="1">
      <alignment/>
      <protection/>
    </xf>
    <xf numFmtId="167" fontId="6" fillId="0" borderId="50" xfId="43" applyNumberFormat="1" applyFont="1" applyFill="1" applyBorder="1" applyAlignment="1" applyProtection="1">
      <alignment/>
      <protection/>
    </xf>
    <xf numFmtId="167" fontId="6" fillId="0" borderId="66" xfId="43" applyNumberFormat="1" applyFont="1" applyFill="1" applyBorder="1" applyAlignment="1" applyProtection="1">
      <alignment/>
      <protection/>
    </xf>
    <xf numFmtId="0" fontId="4" fillId="18" borderId="0" xfId="60" applyFont="1" applyFill="1" applyAlignment="1">
      <alignment horizontal="right"/>
      <protection/>
    </xf>
    <xf numFmtId="0" fontId="4" fillId="18" borderId="0" xfId="60" applyFont="1" applyFill="1">
      <alignment/>
      <protection/>
    </xf>
    <xf numFmtId="0" fontId="0" fillId="0" borderId="0" xfId="60" applyAlignment="1">
      <alignment horizontal="right"/>
      <protection/>
    </xf>
    <xf numFmtId="167" fontId="24" fillId="0" borderId="17" xfId="43" applyNumberFormat="1" applyFont="1" applyFill="1" applyBorder="1" applyAlignment="1" applyProtection="1">
      <alignment/>
      <protection/>
    </xf>
    <xf numFmtId="0" fontId="10" fillId="0" borderId="0" xfId="60" applyFont="1" applyAlignment="1">
      <alignment horizontal="center"/>
      <protection/>
    </xf>
    <xf numFmtId="0" fontId="28" fillId="0" borderId="0" xfId="60" applyFont="1" applyAlignment="1">
      <alignment horizontal="center"/>
      <protection/>
    </xf>
    <xf numFmtId="0" fontId="28" fillId="0" borderId="0" xfId="60" applyFont="1" applyAlignment="1">
      <alignment horizontal="right"/>
      <protection/>
    </xf>
    <xf numFmtId="0" fontId="24" fillId="0" borderId="56" xfId="60" applyFont="1" applyBorder="1">
      <alignment/>
      <protection/>
    </xf>
    <xf numFmtId="0" fontId="25" fillId="0" borderId="19" xfId="60" applyFont="1" applyBorder="1" applyAlignment="1">
      <alignment horizontal="center"/>
      <protection/>
    </xf>
    <xf numFmtId="0" fontId="25" fillId="0" borderId="67" xfId="60" applyFont="1" applyBorder="1" applyAlignment="1">
      <alignment horizontal="center" vertical="center"/>
      <protection/>
    </xf>
    <xf numFmtId="0" fontId="25" fillId="0" borderId="22" xfId="60" applyFont="1" applyBorder="1" applyAlignment="1">
      <alignment horizontal="center" vertical="center"/>
      <protection/>
    </xf>
    <xf numFmtId="0" fontId="25" fillId="0" borderId="23" xfId="60" applyFont="1" applyBorder="1" applyAlignment="1">
      <alignment horizontal="center" vertical="center"/>
      <protection/>
    </xf>
    <xf numFmtId="0" fontId="24" fillId="0" borderId="68" xfId="60" applyFont="1" applyBorder="1">
      <alignment/>
      <protection/>
    </xf>
    <xf numFmtId="167" fontId="24" fillId="0" borderId="11" xfId="43" applyNumberFormat="1" applyFont="1" applyFill="1" applyBorder="1" applyAlignment="1" applyProtection="1">
      <alignment/>
      <protection/>
    </xf>
    <xf numFmtId="0" fontId="24" fillId="0" borderId="69" xfId="60" applyFont="1" applyBorder="1">
      <alignment/>
      <protection/>
    </xf>
    <xf numFmtId="167" fontId="24" fillId="0" borderId="16" xfId="43" applyNumberFormat="1" applyFont="1" applyFill="1" applyBorder="1" applyAlignment="1" applyProtection="1">
      <alignment/>
      <protection/>
    </xf>
    <xf numFmtId="167" fontId="24" fillId="0" borderId="70" xfId="43" applyNumberFormat="1" applyFont="1" applyFill="1" applyBorder="1" applyAlignment="1" applyProtection="1">
      <alignment/>
      <protection/>
    </xf>
    <xf numFmtId="0" fontId="9" fillId="0" borderId="28" xfId="61" applyFont="1" applyBorder="1" applyAlignment="1">
      <alignment horizontal="left"/>
      <protection/>
    </xf>
    <xf numFmtId="0" fontId="9" fillId="0" borderId="28" xfId="61" applyFont="1" applyBorder="1">
      <alignment/>
      <protection/>
    </xf>
    <xf numFmtId="0" fontId="9" fillId="0" borderId="67" xfId="61" applyFont="1" applyBorder="1" applyAlignment="1">
      <alignment horizontal="center"/>
      <protection/>
    </xf>
    <xf numFmtId="0" fontId="9" fillId="0" borderId="64" xfId="61" applyFont="1" applyBorder="1" applyAlignment="1">
      <alignment vertical="center"/>
      <protection/>
    </xf>
    <xf numFmtId="0" fontId="9" fillId="0" borderId="50" xfId="61" applyFont="1" applyBorder="1" applyAlignment="1">
      <alignment horizontal="right" vertical="center"/>
      <protection/>
    </xf>
    <xf numFmtId="0" fontId="9" fillId="0" borderId="50" xfId="61" applyFont="1" applyBorder="1" applyAlignment="1">
      <alignment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64" xfId="61" applyFont="1" applyBorder="1" applyAlignment="1">
      <alignment horizontal="center" vertical="center"/>
      <protection/>
    </xf>
    <xf numFmtId="0" fontId="9" fillId="0" borderId="66" xfId="61" applyFont="1" applyBorder="1" applyAlignment="1">
      <alignment horizontal="center" vertical="center"/>
      <protection/>
    </xf>
    <xf numFmtId="0" fontId="0" fillId="0" borderId="67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0" borderId="71" xfId="61" applyFont="1" applyBorder="1" applyAlignment="1">
      <alignment horizontal="right"/>
      <protection/>
    </xf>
    <xf numFmtId="0" fontId="8" fillId="0" borderId="43" xfId="61" applyFont="1" applyBorder="1" applyAlignment="1">
      <alignment horizontal="right"/>
      <protection/>
    </xf>
    <xf numFmtId="0" fontId="8" fillId="0" borderId="43" xfId="61" applyFont="1" applyBorder="1">
      <alignment/>
      <protection/>
    </xf>
    <xf numFmtId="3" fontId="8" fillId="0" borderId="43" xfId="61" applyNumberFormat="1" applyFont="1" applyBorder="1">
      <alignment/>
      <protection/>
    </xf>
    <xf numFmtId="0" fontId="8" fillId="0" borderId="31" xfId="61" applyFont="1" applyBorder="1" applyAlignment="1">
      <alignment horizontal="right"/>
      <protection/>
    </xf>
    <xf numFmtId="0" fontId="8" fillId="0" borderId="29" xfId="61" applyFont="1" applyBorder="1" applyAlignment="1">
      <alignment horizontal="right"/>
      <protection/>
    </xf>
    <xf numFmtId="0" fontId="8" fillId="0" borderId="29" xfId="61" applyFont="1" applyBorder="1">
      <alignment/>
      <protection/>
    </xf>
    <xf numFmtId="3" fontId="8" fillId="0" borderId="29" xfId="61" applyNumberFormat="1" applyFont="1" applyBorder="1">
      <alignment/>
      <protection/>
    </xf>
    <xf numFmtId="0" fontId="9" fillId="0" borderId="29" xfId="61" applyFont="1" applyBorder="1" applyAlignment="1">
      <alignment horizontal="right"/>
      <protection/>
    </xf>
    <xf numFmtId="0" fontId="9" fillId="0" borderId="29" xfId="61" applyFont="1" applyBorder="1">
      <alignment/>
      <protection/>
    </xf>
    <xf numFmtId="0" fontId="8" fillId="0" borderId="29" xfId="61" applyFont="1" applyBorder="1" applyAlignment="1">
      <alignment horizontal="right" vertical="center" wrapText="1"/>
      <protection/>
    </xf>
    <xf numFmtId="0" fontId="8" fillId="0" borderId="29" xfId="61" applyFont="1" applyBorder="1" applyAlignment="1">
      <alignment horizontal="left" vertical="center" wrapText="1"/>
      <protection/>
    </xf>
    <xf numFmtId="3" fontId="8" fillId="0" borderId="29" xfId="61" applyNumberFormat="1" applyFont="1" applyBorder="1" applyAlignment="1">
      <alignment horizontal="center" vertical="center" wrapText="1"/>
      <protection/>
    </xf>
    <xf numFmtId="0" fontId="10" fillId="0" borderId="29" xfId="61" applyFont="1" applyBorder="1" applyAlignment="1">
      <alignment horizontal="left" vertical="center" wrapText="1"/>
      <protection/>
    </xf>
    <xf numFmtId="0" fontId="0" fillId="0" borderId="0" xfId="61" applyAlignment="1">
      <alignment horizontal="center" vertical="center" wrapText="1"/>
      <protection/>
    </xf>
    <xf numFmtId="3" fontId="9" fillId="0" borderId="29" xfId="61" applyNumberFormat="1" applyFont="1" applyBorder="1">
      <alignment/>
      <protection/>
    </xf>
    <xf numFmtId="0" fontId="10" fillId="0" borderId="29" xfId="61" applyFont="1" applyBorder="1">
      <alignment/>
      <protection/>
    </xf>
    <xf numFmtId="0" fontId="8" fillId="0" borderId="29" xfId="61" applyFont="1" applyBorder="1" applyAlignment="1">
      <alignment horizontal="right" vertical="center"/>
      <protection/>
    </xf>
    <xf numFmtId="0" fontId="8" fillId="0" borderId="29" xfId="61" applyFont="1" applyBorder="1" applyAlignment="1">
      <alignment vertical="center"/>
      <protection/>
    </xf>
    <xf numFmtId="3" fontId="8" fillId="0" borderId="29" xfId="61" applyNumberFormat="1" applyFont="1" applyBorder="1" applyAlignment="1">
      <alignment vertical="center"/>
      <protection/>
    </xf>
    <xf numFmtId="0" fontId="9" fillId="0" borderId="29" xfId="61" applyFont="1" applyBorder="1" applyAlignment="1">
      <alignment horizontal="right" vertical="center" wrapText="1"/>
      <protection/>
    </xf>
    <xf numFmtId="168" fontId="8" fillId="0" borderId="31" xfId="61" applyNumberFormat="1" applyFont="1" applyBorder="1" applyAlignment="1">
      <alignment horizontal="right"/>
      <protection/>
    </xf>
    <xf numFmtId="49" fontId="10" fillId="0" borderId="29" xfId="61" applyNumberFormat="1" applyFont="1" applyBorder="1">
      <alignment/>
      <protection/>
    </xf>
    <xf numFmtId="49" fontId="8" fillId="0" borderId="29" xfId="61" applyNumberFormat="1" applyFont="1" applyBorder="1">
      <alignment/>
      <protection/>
    </xf>
    <xf numFmtId="0" fontId="9" fillId="0" borderId="29" xfId="61" applyFont="1" applyBorder="1" applyAlignment="1">
      <alignment horizontal="left"/>
      <protection/>
    </xf>
    <xf numFmtId="0" fontId="8" fillId="0" borderId="35" xfId="61" applyFont="1" applyBorder="1" applyAlignment="1">
      <alignment horizontal="right"/>
      <protection/>
    </xf>
    <xf numFmtId="0" fontId="9" fillId="0" borderId="30" xfId="61" applyFont="1" applyBorder="1" applyAlignment="1">
      <alignment horizontal="right"/>
      <protection/>
    </xf>
    <xf numFmtId="0" fontId="9" fillId="0" borderId="30" xfId="61" applyFont="1" applyBorder="1">
      <alignment/>
      <protection/>
    </xf>
    <xf numFmtId="3" fontId="9" fillId="0" borderId="30" xfId="61" applyNumberFormat="1" applyFont="1" applyBorder="1">
      <alignment/>
      <protection/>
    </xf>
    <xf numFmtId="0" fontId="8" fillId="0" borderId="54" xfId="61" applyFont="1" applyBorder="1" applyAlignment="1">
      <alignment horizontal="right"/>
      <protection/>
    </xf>
    <xf numFmtId="0" fontId="8" fillId="0" borderId="30" xfId="61" applyFont="1" applyBorder="1">
      <alignment/>
      <protection/>
    </xf>
    <xf numFmtId="0" fontId="8" fillId="0" borderId="72" xfId="61" applyFont="1" applyBorder="1" applyAlignment="1">
      <alignment horizontal="right"/>
      <protection/>
    </xf>
    <xf numFmtId="0" fontId="9" fillId="0" borderId="47" xfId="61" applyFont="1" applyBorder="1">
      <alignment/>
      <protection/>
    </xf>
    <xf numFmtId="3" fontId="9" fillId="0" borderId="47" xfId="61" applyNumberFormat="1" applyFont="1" applyBorder="1">
      <alignment/>
      <protection/>
    </xf>
    <xf numFmtId="0" fontId="9" fillId="0" borderId="47" xfId="61" applyFont="1" applyBorder="1" applyAlignment="1">
      <alignment horizontal="left"/>
      <protection/>
    </xf>
    <xf numFmtId="0" fontId="8" fillId="0" borderId="47" xfId="61" applyFont="1" applyBorder="1">
      <alignment/>
      <protection/>
    </xf>
    <xf numFmtId="0" fontId="8" fillId="0" borderId="0" xfId="61" applyFont="1" applyAlignment="1">
      <alignment horizontal="right"/>
      <protection/>
    </xf>
    <xf numFmtId="0" fontId="5" fillId="0" borderId="68" xfId="0" applyFont="1" applyBorder="1" applyAlignment="1">
      <alignment/>
    </xf>
    <xf numFmtId="10" fontId="8" fillId="0" borderId="73" xfId="60" applyNumberFormat="1" applyFont="1" applyBorder="1" applyAlignment="1">
      <alignment vertical="center"/>
      <protection/>
    </xf>
    <xf numFmtId="10" fontId="8" fillId="0" borderId="27" xfId="60" applyNumberFormat="1" applyFont="1" applyBorder="1" applyAlignment="1">
      <alignment vertical="center"/>
      <protection/>
    </xf>
    <xf numFmtId="3" fontId="25" fillId="0" borderId="74" xfId="43" applyNumberFormat="1" applyFont="1" applyFill="1" applyBorder="1" applyAlignment="1" applyProtection="1">
      <alignment horizontal="right" vertical="center"/>
      <protection/>
    </xf>
    <xf numFmtId="3" fontId="25" fillId="0" borderId="75" xfId="43" applyNumberFormat="1" applyFont="1" applyFill="1" applyBorder="1" applyAlignment="1" applyProtection="1">
      <alignment horizontal="right" vertical="center"/>
      <protection/>
    </xf>
    <xf numFmtId="3" fontId="8" fillId="0" borderId="76" xfId="61" applyNumberFormat="1" applyFont="1" applyBorder="1">
      <alignment/>
      <protection/>
    </xf>
    <xf numFmtId="3" fontId="9" fillId="0" borderId="76" xfId="61" applyNumberFormat="1" applyFont="1" applyBorder="1">
      <alignment/>
      <protection/>
    </xf>
    <xf numFmtId="3" fontId="8" fillId="0" borderId="76" xfId="61" applyNumberFormat="1" applyFont="1" applyBorder="1" applyAlignment="1">
      <alignment horizontal="right" vertical="center" wrapText="1"/>
      <protection/>
    </xf>
    <xf numFmtId="3" fontId="8" fillId="0" borderId="76" xfId="61" applyNumberFormat="1" applyFont="1" applyBorder="1" applyAlignment="1">
      <alignment vertical="center"/>
      <protection/>
    </xf>
    <xf numFmtId="3" fontId="9" fillId="0" borderId="7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10" fillId="0" borderId="76" xfId="61" applyNumberFormat="1" applyFont="1" applyBorder="1">
      <alignment/>
      <protection/>
    </xf>
    <xf numFmtId="3" fontId="8" fillId="0" borderId="77" xfId="61" applyNumberFormat="1" applyFont="1" applyBorder="1">
      <alignment/>
      <protection/>
    </xf>
    <xf numFmtId="3" fontId="9" fillId="0" borderId="78" xfId="61" applyNumberFormat="1" applyFont="1" applyBorder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3" fontId="0" fillId="0" borderId="79" xfId="0" applyNumberFormat="1" applyBorder="1" applyAlignment="1">
      <alignment horizontal="right"/>
    </xf>
    <xf numFmtId="0" fontId="0" fillId="0" borderId="8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6" borderId="81" xfId="0" applyNumberFormat="1" applyFont="1" applyFill="1" applyBorder="1" applyAlignment="1">
      <alignment/>
    </xf>
    <xf numFmtId="0" fontId="33" fillId="6" borderId="82" xfId="0" applyFont="1" applyFill="1" applyBorder="1" applyAlignment="1">
      <alignment/>
    </xf>
    <xf numFmtId="167" fontId="6" fillId="0" borderId="0" xfId="43" applyNumberFormat="1" applyFont="1" applyFill="1" applyBorder="1" applyAlignment="1" applyProtection="1">
      <alignment horizontal="right"/>
      <protection/>
    </xf>
    <xf numFmtId="0" fontId="6" fillId="0" borderId="0" xfId="60" applyFont="1" applyBorder="1" applyAlignment="1">
      <alignment horizontal="right"/>
      <protection/>
    </xf>
    <xf numFmtId="0" fontId="5" fillId="0" borderId="83" xfId="60" applyFont="1" applyBorder="1" applyAlignment="1">
      <alignment vertical="center"/>
      <protection/>
    </xf>
    <xf numFmtId="167" fontId="5" fillId="0" borderId="84" xfId="43" applyNumberFormat="1" applyFont="1" applyFill="1" applyBorder="1" applyAlignment="1" applyProtection="1">
      <alignment vertical="center"/>
      <protection/>
    </xf>
    <xf numFmtId="0" fontId="24" fillId="0" borderId="85" xfId="60" applyFont="1" applyBorder="1">
      <alignment/>
      <protection/>
    </xf>
    <xf numFmtId="167" fontId="24" fillId="0" borderId="22" xfId="43" applyNumberFormat="1" applyFont="1" applyFill="1" applyBorder="1" applyAlignment="1" applyProtection="1">
      <alignment/>
      <protection/>
    </xf>
    <xf numFmtId="0" fontId="4" fillId="0" borderId="29" xfId="60" applyFont="1" applyBorder="1">
      <alignment/>
      <protection/>
    </xf>
    <xf numFmtId="167" fontId="4" fillId="0" borderId="34" xfId="43" applyNumberFormat="1" applyFont="1" applyFill="1" applyBorder="1" applyAlignment="1" applyProtection="1">
      <alignment/>
      <protection/>
    </xf>
    <xf numFmtId="167" fontId="4" fillId="0" borderId="29" xfId="43" applyNumberFormat="1" applyFont="1" applyFill="1" applyBorder="1" applyAlignment="1" applyProtection="1">
      <alignment/>
      <protection/>
    </xf>
    <xf numFmtId="0" fontId="25" fillId="0" borderId="86" xfId="60" applyFont="1" applyBorder="1">
      <alignment/>
      <protection/>
    </xf>
    <xf numFmtId="167" fontId="25" fillId="0" borderId="87" xfId="43" applyNumberFormat="1" applyFont="1" applyFill="1" applyBorder="1" applyAlignment="1" applyProtection="1">
      <alignment/>
      <protection/>
    </xf>
    <xf numFmtId="0" fontId="4" fillId="0" borderId="8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0" fillId="0" borderId="0" xfId="60" applyFont="1" applyAlignment="1">
      <alignment horizontal="left"/>
      <protection/>
    </xf>
    <xf numFmtId="0" fontId="3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25" fillId="0" borderId="89" xfId="0" applyFont="1" applyBorder="1" applyAlignment="1">
      <alignment/>
    </xf>
    <xf numFmtId="0" fontId="25" fillId="0" borderId="81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91" xfId="0" applyFont="1" applyBorder="1" applyAlignment="1">
      <alignment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8" fillId="0" borderId="88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0" fontId="19" fillId="0" borderId="12" xfId="75" applyNumberFormat="1" applyFont="1" applyBorder="1" applyAlignment="1">
      <alignment horizontal="center"/>
    </xf>
    <xf numFmtId="3" fontId="19" fillId="0" borderId="81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0" fontId="18" fillId="0" borderId="95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10" fontId="19" fillId="0" borderId="13" xfId="75" applyNumberFormat="1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0" fontId="18" fillId="0" borderId="95" xfId="0" applyFont="1" applyBorder="1" applyAlignment="1">
      <alignment/>
    </xf>
    <xf numFmtId="0" fontId="19" fillId="0" borderId="95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49" fontId="39" fillId="0" borderId="95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9" fontId="18" fillId="0" borderId="95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49" fontId="18" fillId="0" borderId="95" xfId="0" applyNumberFormat="1" applyFont="1" applyBorder="1" applyAlignment="1">
      <alignment/>
    </xf>
    <xf numFmtId="0" fontId="18" fillId="0" borderId="69" xfId="0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10" fontId="19" fillId="0" borderId="25" xfId="75" applyNumberFormat="1" applyFont="1" applyBorder="1" applyAlignment="1">
      <alignment horizontal="center"/>
    </xf>
    <xf numFmtId="3" fontId="41" fillId="0" borderId="18" xfId="0" applyNumberFormat="1" applyFont="1" applyBorder="1" applyAlignment="1">
      <alignment/>
    </xf>
    <xf numFmtId="10" fontId="19" fillId="0" borderId="70" xfId="75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19" fillId="0" borderId="96" xfId="0" applyFont="1" applyBorder="1" applyAlignment="1">
      <alignment horizontal="center"/>
    </xf>
    <xf numFmtId="3" fontId="19" fillId="0" borderId="26" xfId="0" applyNumberFormat="1" applyFont="1" applyBorder="1" applyAlignment="1">
      <alignment/>
    </xf>
    <xf numFmtId="10" fontId="19" fillId="0" borderId="27" xfId="75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10" fontId="19" fillId="0" borderId="12" xfId="75" applyNumberFormat="1" applyFont="1" applyBorder="1" applyAlignment="1">
      <alignment/>
    </xf>
    <xf numFmtId="10" fontId="19" fillId="0" borderId="10" xfId="75" applyNumberFormat="1" applyFont="1" applyBorder="1" applyAlignment="1">
      <alignment/>
    </xf>
    <xf numFmtId="10" fontId="19" fillId="0" borderId="13" xfId="75" applyNumberFormat="1" applyFont="1" applyBorder="1" applyAlignment="1">
      <alignment/>
    </xf>
    <xf numFmtId="0" fontId="18" fillId="0" borderId="85" xfId="0" applyFont="1" applyBorder="1" applyAlignment="1">
      <alignment/>
    </xf>
    <xf numFmtId="3" fontId="18" fillId="0" borderId="97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90" xfId="0" applyFont="1" applyBorder="1" applyAlignment="1">
      <alignment/>
    </xf>
    <xf numFmtId="10" fontId="19" fillId="0" borderId="22" xfId="75" applyNumberFormat="1" applyFont="1" applyBorder="1" applyAlignment="1">
      <alignment/>
    </xf>
    <xf numFmtId="10" fontId="19" fillId="0" borderId="23" xfId="75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8" fillId="0" borderId="95" xfId="0" applyFont="1" applyBorder="1" applyAlignment="1" quotePrefix="1">
      <alignment/>
    </xf>
    <xf numFmtId="3" fontId="18" fillId="0" borderId="9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99" xfId="0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10" fontId="19" fillId="0" borderId="70" xfId="75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39" fillId="0" borderId="0" xfId="0" applyFont="1" applyBorder="1" applyAlignment="1" quotePrefix="1">
      <alignment/>
    </xf>
    <xf numFmtId="3" fontId="18" fillId="0" borderId="0" xfId="0" applyNumberFormat="1" applyFont="1" applyBorder="1" applyAlignment="1">
      <alignment/>
    </xf>
    <xf numFmtId="0" fontId="8" fillId="0" borderId="97" xfId="60" applyFont="1" applyBorder="1">
      <alignment/>
      <protection/>
    </xf>
    <xf numFmtId="0" fontId="0" fillId="0" borderId="22" xfId="60" applyBorder="1">
      <alignment/>
      <protection/>
    </xf>
    <xf numFmtId="0" fontId="8" fillId="0" borderId="22" xfId="60" applyFont="1" applyBorder="1">
      <alignment/>
      <protection/>
    </xf>
    <xf numFmtId="0" fontId="17" fillId="0" borderId="48" xfId="60" applyFont="1" applyBorder="1">
      <alignment/>
      <protection/>
    </xf>
    <xf numFmtId="167" fontId="5" fillId="0" borderId="52" xfId="43" applyNumberFormat="1" applyFont="1" applyFill="1" applyBorder="1" applyAlignment="1" applyProtection="1">
      <alignment/>
      <protection/>
    </xf>
    <xf numFmtId="0" fontId="4" fillId="0" borderId="101" xfId="60" applyFont="1" applyBorder="1">
      <alignment/>
      <protection/>
    </xf>
    <xf numFmtId="167" fontId="4" fillId="0" borderId="102" xfId="43" applyNumberFormat="1" applyFont="1" applyFill="1" applyBorder="1" applyAlignment="1" applyProtection="1">
      <alignment/>
      <protection/>
    </xf>
    <xf numFmtId="167" fontId="4" fillId="0" borderId="103" xfId="43" applyNumberFormat="1" applyFont="1" applyFill="1" applyBorder="1" applyAlignment="1" applyProtection="1">
      <alignment/>
      <protection/>
    </xf>
    <xf numFmtId="167" fontId="4" fillId="0" borderId="104" xfId="43" applyNumberFormat="1" applyFont="1" applyFill="1" applyBorder="1" applyAlignment="1" applyProtection="1">
      <alignment/>
      <protection/>
    </xf>
    <xf numFmtId="0" fontId="4" fillId="0" borderId="105" xfId="60" applyFont="1" applyBorder="1">
      <alignment/>
      <protection/>
    </xf>
    <xf numFmtId="167" fontId="4" fillId="0" borderId="106" xfId="43" applyNumberFormat="1" applyFont="1" applyFill="1" applyBorder="1" applyAlignment="1" applyProtection="1">
      <alignment/>
      <protection/>
    </xf>
    <xf numFmtId="167" fontId="5" fillId="0" borderId="106" xfId="43" applyNumberFormat="1" applyFont="1" applyFill="1" applyBorder="1" applyAlignment="1" applyProtection="1">
      <alignment/>
      <protection/>
    </xf>
    <xf numFmtId="0" fontId="17" fillId="0" borderId="105" xfId="60" applyFont="1" applyBorder="1">
      <alignment/>
      <protection/>
    </xf>
    <xf numFmtId="0" fontId="5" fillId="0" borderId="107" xfId="60" applyFont="1" applyBorder="1">
      <alignment/>
      <protection/>
    </xf>
    <xf numFmtId="167" fontId="5" fillId="0" borderId="108" xfId="43" applyNumberFormat="1" applyFont="1" applyFill="1" applyBorder="1" applyAlignment="1" applyProtection="1">
      <alignment/>
      <protection/>
    </xf>
    <xf numFmtId="167" fontId="5" fillId="0" borderId="109" xfId="43" applyNumberFormat="1" applyFont="1" applyFill="1" applyBorder="1" applyAlignment="1" applyProtection="1">
      <alignment/>
      <protection/>
    </xf>
    <xf numFmtId="167" fontId="5" fillId="0" borderId="110" xfId="43" applyNumberFormat="1" applyFont="1" applyFill="1" applyBorder="1" applyAlignment="1" applyProtection="1">
      <alignment/>
      <protection/>
    </xf>
    <xf numFmtId="167" fontId="4" fillId="0" borderId="106" xfId="43" applyNumberFormat="1" applyFont="1" applyFill="1" applyBorder="1" applyAlignment="1" applyProtection="1">
      <alignment/>
      <protection/>
    </xf>
    <xf numFmtId="167" fontId="5" fillId="0" borderId="29" xfId="43" applyNumberFormat="1" applyFont="1" applyFill="1" applyBorder="1" applyAlignment="1" applyProtection="1">
      <alignment/>
      <protection/>
    </xf>
    <xf numFmtId="167" fontId="5" fillId="0" borderId="111" xfId="43" applyNumberFormat="1" applyFont="1" applyFill="1" applyBorder="1" applyAlignment="1" applyProtection="1">
      <alignment/>
      <protection/>
    </xf>
    <xf numFmtId="167" fontId="17" fillId="0" borderId="83" xfId="43" applyNumberFormat="1" applyFont="1" applyFill="1" applyBorder="1" applyAlignment="1" applyProtection="1">
      <alignment/>
      <protection/>
    </xf>
    <xf numFmtId="167" fontId="5" fillId="0" borderId="84" xfId="43" applyNumberFormat="1" applyFont="1" applyFill="1" applyBorder="1" applyAlignment="1" applyProtection="1">
      <alignment/>
      <protection/>
    </xf>
    <xf numFmtId="167" fontId="5" fillId="0" borderId="112" xfId="43" applyNumberFormat="1" applyFont="1" applyFill="1" applyBorder="1" applyAlignment="1" applyProtection="1">
      <alignment/>
      <protection/>
    </xf>
    <xf numFmtId="167" fontId="21" fillId="0" borderId="113" xfId="43" applyNumberFormat="1" applyFont="1" applyFill="1" applyBorder="1" applyAlignment="1" applyProtection="1">
      <alignment/>
      <protection/>
    </xf>
    <xf numFmtId="3" fontId="24" fillId="0" borderId="43" xfId="43" applyNumberFormat="1" applyFont="1" applyFill="1" applyBorder="1" applyAlignment="1" applyProtection="1">
      <alignment horizontal="right"/>
      <protection/>
    </xf>
    <xf numFmtId="3" fontId="24" fillId="0" borderId="114" xfId="43" applyNumberFormat="1" applyFont="1" applyFill="1" applyBorder="1" applyAlignment="1" applyProtection="1">
      <alignment horizontal="right"/>
      <protection/>
    </xf>
    <xf numFmtId="3" fontId="24" fillId="0" borderId="114" xfId="60" applyNumberFormat="1" applyFont="1" applyBorder="1">
      <alignment/>
      <protection/>
    </xf>
    <xf numFmtId="0" fontId="24" fillId="0" borderId="85" xfId="60" applyFont="1" applyBorder="1" applyAlignment="1">
      <alignment wrapText="1"/>
      <protection/>
    </xf>
    <xf numFmtId="49" fontId="7" fillId="0" borderId="0" xfId="0" applyNumberFormat="1" applyFont="1" applyAlignment="1">
      <alignment horizontal="centerContinuous"/>
    </xf>
    <xf numFmtId="3" fontId="8" fillId="0" borderId="115" xfId="61" applyNumberFormat="1" applyFont="1" applyBorder="1">
      <alignment/>
      <protection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170" fontId="9" fillId="0" borderId="118" xfId="67" applyNumberFormat="1" applyFont="1" applyFill="1" applyBorder="1" applyAlignment="1">
      <alignment horizontal="center" vertical="center" wrapText="1"/>
      <protection/>
    </xf>
    <xf numFmtId="170" fontId="25" fillId="0" borderId="0" xfId="66" applyNumberFormat="1" applyFont="1" applyFill="1" applyBorder="1" applyAlignment="1" applyProtection="1">
      <alignment horizontal="centerContinuous" vertical="center"/>
      <protection/>
    </xf>
    <xf numFmtId="0" fontId="24" fillId="0" borderId="0" xfId="66" applyFill="1">
      <alignment/>
      <protection/>
    </xf>
    <xf numFmtId="0" fontId="9" fillId="0" borderId="87" xfId="66" applyFont="1" applyFill="1" applyBorder="1" applyAlignment="1" applyProtection="1">
      <alignment horizontal="center" vertical="center" wrapText="1"/>
      <protection/>
    </xf>
    <xf numFmtId="0" fontId="9" fillId="0" borderId="119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>
      <alignment/>
      <protection/>
    </xf>
    <xf numFmtId="0" fontId="9" fillId="0" borderId="120" xfId="66" applyFont="1" applyFill="1" applyBorder="1" applyAlignment="1" applyProtection="1">
      <alignment horizontal="left" vertical="center" wrapText="1" indent="1"/>
      <protection/>
    </xf>
    <xf numFmtId="0" fontId="4" fillId="0" borderId="0" xfId="66" applyFont="1" applyFill="1">
      <alignment/>
      <protection/>
    </xf>
    <xf numFmtId="0" fontId="9" fillId="0" borderId="87" xfId="66" applyFont="1" applyFill="1" applyBorder="1" applyAlignment="1" applyProtection="1">
      <alignment horizontal="left" vertical="center" wrapText="1" indent="1"/>
      <protection/>
    </xf>
    <xf numFmtId="0" fontId="9" fillId="0" borderId="119" xfId="66" applyFont="1" applyFill="1" applyBorder="1" applyAlignment="1" applyProtection="1">
      <alignment horizontal="left" vertical="center" wrapText="1" indent="1"/>
      <protection/>
    </xf>
    <xf numFmtId="170" fontId="9" fillId="0" borderId="121" xfId="66" applyNumberFormat="1" applyFont="1" applyFill="1" applyBorder="1" applyAlignment="1" applyProtection="1">
      <alignment horizontal="right" vertical="center" wrapText="1"/>
      <protection/>
    </xf>
    <xf numFmtId="49" fontId="8" fillId="0" borderId="122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92" xfId="66" applyFont="1" applyFill="1" applyBorder="1" applyAlignment="1" applyProtection="1">
      <alignment horizontal="left" vertical="center" wrapText="1" indent="1"/>
      <protection/>
    </xf>
    <xf numFmtId="49" fontId="8" fillId="0" borderId="14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66" applyFont="1" applyFill="1" applyBorder="1" applyAlignment="1" applyProtection="1">
      <alignment horizontal="left" vertical="center" wrapText="1" indent="1"/>
      <protection/>
    </xf>
    <xf numFmtId="49" fontId="8" fillId="0" borderId="123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66" applyFont="1" applyFill="1" applyBorder="1" applyAlignment="1" applyProtection="1">
      <alignment horizontal="left" vertical="center" wrapText="1" indent="1"/>
      <protection/>
    </xf>
    <xf numFmtId="49" fontId="8" fillId="0" borderId="26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66" applyFont="1" applyFill="1" applyBorder="1" applyAlignment="1" applyProtection="1">
      <alignment horizontal="left" vertical="center" wrapText="1" indent="1"/>
      <protection/>
    </xf>
    <xf numFmtId="49" fontId="8" fillId="0" borderId="97" xfId="66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66" applyFont="1" applyFill="1" applyBorder="1" applyAlignment="1" applyProtection="1">
      <alignment horizontal="left" vertical="center" wrapText="1" indent="1"/>
      <protection/>
    </xf>
    <xf numFmtId="170" fontId="10" fillId="0" borderId="10" xfId="66" applyNumberFormat="1" applyFont="1" applyFill="1" applyBorder="1" applyAlignment="1" applyProtection="1">
      <alignment horizontal="right" vertical="center" wrapText="1"/>
      <protection/>
    </xf>
    <xf numFmtId="170" fontId="10" fillId="0" borderId="13" xfId="66" applyNumberFormat="1" applyFont="1" applyFill="1" applyBorder="1" applyAlignment="1" applyProtection="1">
      <alignment horizontal="right" vertical="center" wrapText="1"/>
      <protection/>
    </xf>
    <xf numFmtId="0" fontId="8" fillId="0" borderId="10" xfId="66" applyFont="1" applyFill="1" applyBorder="1" applyAlignment="1" applyProtection="1">
      <alignment horizontal="left" vertical="center" wrapText="1" indent="2"/>
      <protection/>
    </xf>
    <xf numFmtId="0" fontId="8" fillId="0" borderId="22" xfId="66" applyFont="1" applyFill="1" applyBorder="1" applyAlignment="1" applyProtection="1">
      <alignment horizontal="left" vertical="center" wrapText="1" indent="2"/>
      <protection/>
    </xf>
    <xf numFmtId="0" fontId="8" fillId="0" borderId="0" xfId="66" applyFont="1" applyFill="1" applyBorder="1" applyAlignment="1" applyProtection="1">
      <alignment horizontal="left" indent="1"/>
      <protection/>
    </xf>
    <xf numFmtId="0" fontId="10" fillId="0" borderId="27" xfId="66" applyFont="1" applyFill="1" applyBorder="1" applyAlignment="1" applyProtection="1">
      <alignment horizontal="left" vertical="center" wrapText="1" indent="1"/>
      <protection/>
    </xf>
    <xf numFmtId="170" fontId="9" fillId="0" borderId="121" xfId="66" applyNumberFormat="1" applyFont="1" applyFill="1" applyBorder="1" applyAlignment="1" applyProtection="1">
      <alignment horizontal="right" vertical="center" wrapText="1"/>
      <protection/>
    </xf>
    <xf numFmtId="0" fontId="61" fillId="0" borderId="0" xfId="66" applyFont="1" applyFill="1">
      <alignment/>
      <protection/>
    </xf>
    <xf numFmtId="49" fontId="8" fillId="0" borderId="19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66" applyFont="1" applyFill="1" applyBorder="1" applyAlignment="1" applyProtection="1">
      <alignment horizontal="left" vertical="center" wrapText="1" indent="1"/>
      <protection/>
    </xf>
    <xf numFmtId="0" fontId="12" fillId="0" borderId="119" xfId="66" applyFont="1" applyFill="1" applyBorder="1" applyAlignment="1" applyProtection="1">
      <alignment horizontal="left" vertical="center" wrapText="1" indent="1"/>
      <protection/>
    </xf>
    <xf numFmtId="170" fontId="12" fillId="0" borderId="121" xfId="66" applyNumberFormat="1" applyFont="1" applyFill="1" applyBorder="1" applyAlignment="1" applyProtection="1">
      <alignment horizontal="right" vertical="center" wrapText="1"/>
      <protection/>
    </xf>
    <xf numFmtId="49" fontId="9" fillId="0" borderId="87" xfId="66" applyNumberFormat="1" applyFont="1" applyFill="1" applyBorder="1" applyAlignment="1" applyProtection="1">
      <alignment horizontal="left" vertical="center" wrapText="1" indent="1"/>
      <protection/>
    </xf>
    <xf numFmtId="0" fontId="9" fillId="0" borderId="119" xfId="66" applyFont="1" applyFill="1" applyBorder="1" applyAlignment="1" applyProtection="1">
      <alignment horizontal="left" vertical="center" wrapText="1" indent="1"/>
      <protection/>
    </xf>
    <xf numFmtId="0" fontId="8" fillId="0" borderId="27" xfId="66" applyFont="1" applyFill="1" applyBorder="1" applyAlignment="1" applyProtection="1">
      <alignment horizontal="left" vertical="center" wrapText="1" indent="2"/>
      <protection/>
    </xf>
    <xf numFmtId="49" fontId="8" fillId="0" borderId="16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17" xfId="66" applyFont="1" applyFill="1" applyBorder="1" applyAlignment="1" applyProtection="1">
      <alignment horizontal="left" vertical="center" wrapText="1" indent="2"/>
      <protection/>
    </xf>
    <xf numFmtId="0" fontId="25" fillId="0" borderId="0" xfId="66" applyFont="1" applyFill="1" applyBorder="1" applyAlignment="1" applyProtection="1">
      <alignment horizontal="center" vertical="center" wrapText="1"/>
      <protection/>
    </xf>
    <xf numFmtId="0" fontId="25" fillId="0" borderId="0" xfId="66" applyFont="1" applyFill="1" applyBorder="1" applyAlignment="1" applyProtection="1">
      <alignment vertical="center" wrapText="1"/>
      <protection/>
    </xf>
    <xf numFmtId="170" fontId="25" fillId="0" borderId="0" xfId="66" applyNumberFormat="1" applyFont="1" applyFill="1" applyBorder="1" applyAlignment="1" applyProtection="1">
      <alignment vertical="center" wrapText="1"/>
      <protection/>
    </xf>
    <xf numFmtId="0" fontId="8" fillId="0" borderId="124" xfId="66" applyFont="1" applyFill="1" applyBorder="1" applyAlignment="1" applyProtection="1">
      <alignment horizontal="left" vertical="center" wrapText="1" indent="1"/>
      <protection/>
    </xf>
    <xf numFmtId="0" fontId="8" fillId="0" borderId="0" xfId="66" applyFont="1" applyFill="1" applyBorder="1" applyAlignment="1" applyProtection="1">
      <alignment horizontal="left" vertical="center" wrapText="1" indent="1"/>
      <protection/>
    </xf>
    <xf numFmtId="0" fontId="8" fillId="0" borderId="22" xfId="66" applyFont="1" applyFill="1" applyBorder="1" applyAlignment="1" applyProtection="1">
      <alignment horizontal="left" vertical="center" wrapText="1" indent="1"/>
      <protection/>
    </xf>
    <xf numFmtId="0" fontId="9" fillId="0" borderId="119" xfId="66" applyFont="1" applyFill="1" applyBorder="1" applyAlignment="1" applyProtection="1">
      <alignment vertical="center" wrapText="1"/>
      <protection/>
    </xf>
    <xf numFmtId="170" fontId="9" fillId="0" borderId="121" xfId="66" applyNumberFormat="1" applyFont="1" applyFill="1" applyBorder="1" applyAlignment="1" applyProtection="1">
      <alignment vertical="center" wrapText="1"/>
      <protection/>
    </xf>
    <xf numFmtId="0" fontId="9" fillId="0" borderId="87" xfId="66" applyFont="1" applyFill="1" applyBorder="1" applyAlignment="1" applyProtection="1">
      <alignment horizontal="left" vertical="center" wrapText="1" indent="1"/>
      <protection/>
    </xf>
    <xf numFmtId="0" fontId="4" fillId="0" borderId="0" xfId="67" applyFill="1">
      <alignment/>
      <protection/>
    </xf>
    <xf numFmtId="0" fontId="19" fillId="0" borderId="119" xfId="67" applyFont="1" applyFill="1" applyBorder="1" applyAlignment="1">
      <alignment horizontal="center" vertical="center" wrapText="1"/>
      <protection/>
    </xf>
    <xf numFmtId="0" fontId="19" fillId="0" borderId="125" xfId="67" applyFont="1" applyFill="1" applyBorder="1" applyAlignment="1">
      <alignment horizontal="center" vertical="center" wrapText="1"/>
      <protection/>
    </xf>
    <xf numFmtId="0" fontId="5" fillId="0" borderId="0" xfId="67" applyFont="1" applyFill="1" applyAlignment="1">
      <alignment horizontal="center" vertical="center" wrapText="1"/>
      <protection/>
    </xf>
    <xf numFmtId="0" fontId="9" fillId="0" borderId="87" xfId="67" applyFont="1" applyFill="1" applyBorder="1" applyAlignment="1">
      <alignment horizontal="center" vertical="center" wrapText="1"/>
      <protection/>
    </xf>
    <xf numFmtId="0" fontId="9" fillId="0" borderId="119" xfId="67" applyFont="1" applyFill="1" applyBorder="1" applyAlignment="1">
      <alignment horizontal="center" vertical="center" wrapText="1"/>
      <protection/>
    </xf>
    <xf numFmtId="0" fontId="9" fillId="0" borderId="121" xfId="67" applyFont="1" applyFill="1" applyBorder="1" applyAlignment="1">
      <alignment horizontal="center" vertical="center" wrapText="1"/>
      <protection/>
    </xf>
    <xf numFmtId="0" fontId="8" fillId="0" borderId="14" xfId="67" applyFont="1" applyFill="1" applyBorder="1" applyAlignment="1" applyProtection="1">
      <alignment horizontal="center" vertical="center"/>
      <protection/>
    </xf>
    <xf numFmtId="0" fontId="8" fillId="0" borderId="10" xfId="67" applyFont="1" applyFill="1" applyBorder="1" applyAlignment="1" applyProtection="1">
      <alignment vertical="center" wrapText="1"/>
      <protection/>
    </xf>
    <xf numFmtId="0" fontId="8" fillId="0" borderId="10" xfId="67" applyFont="1" applyFill="1" applyBorder="1" applyAlignment="1" applyProtection="1">
      <alignment vertical="center" wrapText="1"/>
      <protection locked="0"/>
    </xf>
    <xf numFmtId="170" fontId="8" fillId="0" borderId="10" xfId="67" applyNumberFormat="1" applyFont="1" applyFill="1" applyBorder="1" applyAlignment="1" applyProtection="1">
      <alignment vertical="center"/>
      <protection locked="0"/>
    </xf>
    <xf numFmtId="170" fontId="8" fillId="0" borderId="80" xfId="67" applyNumberFormat="1" applyFont="1" applyFill="1" applyBorder="1" applyAlignment="1" applyProtection="1">
      <alignment vertical="center"/>
      <protection locked="0"/>
    </xf>
    <xf numFmtId="170" fontId="9" fillId="0" borderId="80" xfId="67" applyNumberFormat="1" applyFont="1" applyFill="1" applyBorder="1" applyAlignment="1" applyProtection="1">
      <alignment vertical="center"/>
      <protection/>
    </xf>
    <xf numFmtId="170" fontId="9" fillId="0" borderId="13" xfId="67" applyNumberFormat="1" applyFont="1" applyFill="1" applyBorder="1" applyAlignment="1" applyProtection="1">
      <alignment vertical="center"/>
      <protection/>
    </xf>
    <xf numFmtId="0" fontId="8" fillId="0" borderId="97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vertical="center" wrapText="1"/>
      <protection/>
    </xf>
    <xf numFmtId="0" fontId="8" fillId="0" borderId="22" xfId="67" applyFont="1" applyFill="1" applyBorder="1" applyAlignment="1" applyProtection="1">
      <alignment vertical="center" wrapText="1"/>
      <protection locked="0"/>
    </xf>
    <xf numFmtId="170" fontId="8" fillId="0" borderId="22" xfId="67" applyNumberFormat="1" applyFont="1" applyFill="1" applyBorder="1" applyAlignment="1" applyProtection="1">
      <alignment vertical="center"/>
      <protection locked="0"/>
    </xf>
    <xf numFmtId="170" fontId="8" fillId="0" borderId="126" xfId="67" applyNumberFormat="1" applyFont="1" applyFill="1" applyBorder="1" applyAlignment="1" applyProtection="1">
      <alignment vertical="center"/>
      <protection locked="0"/>
    </xf>
    <xf numFmtId="0" fontId="8" fillId="0" borderId="16" xfId="67" applyFont="1" applyFill="1" applyBorder="1" applyAlignment="1" applyProtection="1">
      <alignment horizontal="center" vertical="center"/>
      <protection/>
    </xf>
    <xf numFmtId="0" fontId="8" fillId="0" borderId="17" xfId="67" applyFont="1" applyFill="1" applyBorder="1" applyAlignment="1" applyProtection="1">
      <alignment vertical="center" wrapText="1"/>
      <protection/>
    </xf>
    <xf numFmtId="0" fontId="8" fillId="0" borderId="17" xfId="67" applyFont="1" applyFill="1" applyBorder="1" applyAlignment="1" applyProtection="1">
      <alignment vertical="center" wrapText="1"/>
      <protection locked="0"/>
    </xf>
    <xf numFmtId="170" fontId="8" fillId="0" borderId="17" xfId="67" applyNumberFormat="1" applyFont="1" applyFill="1" applyBorder="1" applyAlignment="1" applyProtection="1">
      <alignment vertical="center"/>
      <protection locked="0"/>
    </xf>
    <xf numFmtId="170" fontId="8" fillId="0" borderId="116" xfId="67" applyNumberFormat="1" applyFont="1" applyFill="1" applyBorder="1" applyAlignment="1" applyProtection="1">
      <alignment vertical="center"/>
      <protection locked="0"/>
    </xf>
    <xf numFmtId="170" fontId="9" fillId="0" borderId="119" xfId="67" applyNumberFormat="1" applyFont="1" applyFill="1" applyBorder="1" applyAlignment="1" applyProtection="1">
      <alignment vertical="center"/>
      <protection/>
    </xf>
    <xf numFmtId="170" fontId="9" fillId="0" borderId="125" xfId="67" applyNumberFormat="1" applyFont="1" applyFill="1" applyBorder="1" applyAlignment="1" applyProtection="1">
      <alignment vertical="center"/>
      <protection/>
    </xf>
    <xf numFmtId="170" fontId="9" fillId="0" borderId="121" xfId="67" applyNumberFormat="1" applyFont="1" applyFill="1" applyBorder="1" applyAlignment="1" applyProtection="1">
      <alignment vertical="center"/>
      <protection/>
    </xf>
    <xf numFmtId="0" fontId="5" fillId="0" borderId="0" xfId="67" applyFont="1" applyFill="1">
      <alignment/>
      <protection/>
    </xf>
    <xf numFmtId="0" fontId="4" fillId="0" borderId="0" xfId="67" applyFill="1" applyProtection="1">
      <alignment/>
      <protection locked="0"/>
    </xf>
    <xf numFmtId="170" fontId="9" fillId="0" borderId="70" xfId="67" applyNumberFormat="1" applyFont="1" applyFill="1" applyBorder="1" applyAlignment="1" applyProtection="1">
      <alignment vertical="center"/>
      <protection/>
    </xf>
    <xf numFmtId="170" fontId="19" fillId="0" borderId="119" xfId="67" applyNumberFormat="1" applyFont="1" applyFill="1" applyBorder="1" applyAlignment="1" applyProtection="1">
      <alignment vertical="center"/>
      <protection/>
    </xf>
    <xf numFmtId="170" fontId="4" fillId="0" borderId="0" xfId="67" applyNumberFormat="1" applyFill="1" applyAlignment="1">
      <alignment horizontal="center" vertical="center" wrapText="1"/>
      <protection/>
    </xf>
    <xf numFmtId="170" fontId="4" fillId="0" borderId="0" xfId="67" applyNumberFormat="1" applyFill="1" applyAlignment="1">
      <alignment vertical="center" wrapText="1"/>
      <protection/>
    </xf>
    <xf numFmtId="170" fontId="36" fillId="0" borderId="0" xfId="67" applyNumberFormat="1" applyFont="1" applyFill="1" applyAlignment="1">
      <alignment horizontal="right" vertical="center"/>
      <protection/>
    </xf>
    <xf numFmtId="170" fontId="19" fillId="0" borderId="127" xfId="67" applyNumberFormat="1" applyFont="1" applyFill="1" applyBorder="1" applyAlignment="1">
      <alignment horizontal="centerContinuous" vertical="center"/>
      <protection/>
    </xf>
    <xf numFmtId="170" fontId="19" fillId="0" borderId="98" xfId="67" applyNumberFormat="1" applyFont="1" applyFill="1" applyBorder="1" applyAlignment="1">
      <alignment horizontal="centerContinuous" vertical="center"/>
      <protection/>
    </xf>
    <xf numFmtId="170" fontId="19" fillId="0" borderId="128" xfId="67" applyNumberFormat="1" applyFont="1" applyFill="1" applyBorder="1" applyAlignment="1">
      <alignment horizontal="centerContinuous" vertical="center"/>
      <protection/>
    </xf>
    <xf numFmtId="170" fontId="23" fillId="0" borderId="0" xfId="67" applyNumberFormat="1" applyFont="1" applyFill="1" applyAlignment="1">
      <alignment vertical="center"/>
      <protection/>
    </xf>
    <xf numFmtId="170" fontId="19" fillId="0" borderId="117" xfId="67" applyNumberFormat="1" applyFont="1" applyFill="1" applyBorder="1" applyAlignment="1">
      <alignment horizontal="center" vertical="center"/>
      <protection/>
    </xf>
    <xf numFmtId="170" fontId="19" fillId="0" borderId="116" xfId="67" applyNumberFormat="1" applyFont="1" applyFill="1" applyBorder="1" applyAlignment="1">
      <alignment horizontal="center" vertical="center"/>
      <protection/>
    </xf>
    <xf numFmtId="170" fontId="19" fillId="0" borderId="70" xfId="67" applyNumberFormat="1" applyFont="1" applyFill="1" applyBorder="1" applyAlignment="1">
      <alignment horizontal="center" vertical="center" wrapText="1"/>
      <protection/>
    </xf>
    <xf numFmtId="170" fontId="23" fillId="0" borderId="0" xfId="67" applyNumberFormat="1" applyFont="1" applyFill="1" applyAlignment="1">
      <alignment horizontal="center" vertical="center"/>
      <protection/>
    </xf>
    <xf numFmtId="170" fontId="9" fillId="0" borderId="86" xfId="67" applyNumberFormat="1" applyFont="1" applyFill="1" applyBorder="1" applyAlignment="1">
      <alignment horizontal="center" vertical="center" wrapText="1"/>
      <protection/>
    </xf>
    <xf numFmtId="170" fontId="9" fillId="0" borderId="119" xfId="67" applyNumberFormat="1" applyFont="1" applyFill="1" applyBorder="1" applyAlignment="1">
      <alignment horizontal="center" vertical="center" wrapText="1"/>
      <protection/>
    </xf>
    <xf numFmtId="170" fontId="9" fillId="0" borderId="125" xfId="67" applyNumberFormat="1" applyFont="1" applyFill="1" applyBorder="1" applyAlignment="1">
      <alignment horizontal="center" vertical="center" wrapText="1"/>
      <protection/>
    </xf>
    <xf numFmtId="170" fontId="9" fillId="0" borderId="20" xfId="67" applyNumberFormat="1" applyFont="1" applyFill="1" applyBorder="1" applyAlignment="1">
      <alignment horizontal="center" vertical="center" wrapText="1"/>
      <protection/>
    </xf>
    <xf numFmtId="170" fontId="9" fillId="0" borderId="0" xfId="67" applyNumberFormat="1" applyFont="1" applyFill="1" applyAlignment="1">
      <alignment horizontal="center" vertical="center" wrapText="1"/>
      <protection/>
    </xf>
    <xf numFmtId="170" fontId="9" fillId="0" borderId="19" xfId="67" applyNumberFormat="1" applyFont="1" applyFill="1" applyBorder="1" applyAlignment="1">
      <alignment horizontal="right" vertical="center" wrapText="1" indent="1"/>
      <protection/>
    </xf>
    <xf numFmtId="170" fontId="9" fillId="0" borderId="11" xfId="67" applyNumberFormat="1" applyFont="1" applyFill="1" applyBorder="1" applyAlignment="1">
      <alignment horizontal="left" vertical="center" wrapText="1" indent="1"/>
      <protection/>
    </xf>
    <xf numFmtId="1" fontId="5" fillId="19" borderId="11" xfId="67" applyNumberFormat="1" applyFont="1" applyFill="1" applyBorder="1" applyAlignment="1" applyProtection="1">
      <alignment horizontal="center" vertical="center" wrapText="1"/>
      <protection/>
    </xf>
    <xf numFmtId="170" fontId="9" fillId="0" borderId="11" xfId="67" applyNumberFormat="1" applyFont="1" applyFill="1" applyBorder="1" applyAlignment="1" applyProtection="1">
      <alignment vertical="center" wrapText="1"/>
      <protection/>
    </xf>
    <xf numFmtId="170" fontId="9" fillId="0" borderId="127" xfId="67" applyNumberFormat="1" applyFont="1" applyFill="1" applyBorder="1" applyAlignment="1" applyProtection="1">
      <alignment vertical="center" wrapText="1"/>
      <protection/>
    </xf>
    <xf numFmtId="170" fontId="9" fillId="0" borderId="129" xfId="67" applyNumberFormat="1" applyFont="1" applyFill="1" applyBorder="1" applyAlignment="1">
      <alignment vertical="center" wrapText="1"/>
      <protection/>
    </xf>
    <xf numFmtId="170" fontId="9" fillId="0" borderId="14" xfId="67" applyNumberFormat="1" applyFont="1" applyFill="1" applyBorder="1" applyAlignment="1">
      <alignment horizontal="right" vertical="center" wrapText="1" indent="1"/>
      <protection/>
    </xf>
    <xf numFmtId="170" fontId="8" fillId="0" borderId="10" xfId="67" applyNumberFormat="1" applyFont="1" applyFill="1" applyBorder="1" applyAlignment="1" applyProtection="1">
      <alignment horizontal="left" vertical="center" wrapText="1" indent="1"/>
      <protection locked="0"/>
    </xf>
    <xf numFmtId="1" fontId="4" fillId="0" borderId="10" xfId="67" applyNumberFormat="1" applyFont="1" applyFill="1" applyBorder="1" applyAlignment="1" applyProtection="1">
      <alignment horizontal="center" vertical="center" wrapText="1"/>
      <protection locked="0"/>
    </xf>
    <xf numFmtId="170" fontId="8" fillId="0" borderId="10" xfId="67" applyNumberFormat="1" applyFont="1" applyFill="1" applyBorder="1" applyAlignment="1" applyProtection="1">
      <alignment vertical="center" wrapText="1"/>
      <protection locked="0"/>
    </xf>
    <xf numFmtId="170" fontId="8" fillId="0" borderId="80" xfId="67" applyNumberFormat="1" applyFont="1" applyFill="1" applyBorder="1" applyAlignment="1" applyProtection="1">
      <alignment vertical="center" wrapText="1"/>
      <protection locked="0"/>
    </xf>
    <xf numFmtId="170" fontId="8" fillId="0" borderId="15" xfId="67" applyNumberFormat="1" applyFont="1" applyFill="1" applyBorder="1" applyAlignment="1">
      <alignment vertical="center" wrapText="1"/>
      <protection/>
    </xf>
    <xf numFmtId="170" fontId="9" fillId="0" borderId="10" xfId="67" applyNumberFormat="1" applyFont="1" applyFill="1" applyBorder="1" applyAlignment="1" applyProtection="1">
      <alignment horizontal="left" vertical="center" wrapText="1" indent="1"/>
      <protection/>
    </xf>
    <xf numFmtId="1" fontId="5" fillId="19" borderId="10" xfId="67" applyNumberFormat="1" applyFont="1" applyFill="1" applyBorder="1" applyAlignment="1" applyProtection="1">
      <alignment horizontal="center" vertical="center" wrapText="1"/>
      <protection/>
    </xf>
    <xf numFmtId="170" fontId="9" fillId="0" borderId="10" xfId="67" applyNumberFormat="1" applyFont="1" applyFill="1" applyBorder="1" applyAlignment="1" applyProtection="1">
      <alignment vertical="center" wrapText="1"/>
      <protection/>
    </xf>
    <xf numFmtId="170" fontId="9" fillId="0" borderId="80" xfId="67" applyNumberFormat="1" applyFont="1" applyFill="1" applyBorder="1" applyAlignment="1" applyProtection="1">
      <alignment vertical="center" wrapText="1"/>
      <protection/>
    </xf>
    <xf numFmtId="170" fontId="9" fillId="0" borderId="15" xfId="67" applyNumberFormat="1" applyFont="1" applyFill="1" applyBorder="1" applyAlignment="1">
      <alignment vertical="center" wrapText="1"/>
      <protection/>
    </xf>
    <xf numFmtId="170" fontId="9" fillId="0" borderId="10" xfId="67" applyNumberFormat="1" applyFont="1" applyFill="1" applyBorder="1" applyAlignment="1" applyProtection="1">
      <alignment horizontal="left" vertical="center" wrapText="1" indent="1"/>
      <protection/>
    </xf>
    <xf numFmtId="170" fontId="9" fillId="0" borderId="92" xfId="67" applyNumberFormat="1" applyFont="1" applyFill="1" applyBorder="1" applyAlignment="1" applyProtection="1">
      <alignment horizontal="left" vertical="center" wrapText="1" indent="1"/>
      <protection locked="0"/>
    </xf>
    <xf numFmtId="1" fontId="5" fillId="19" borderId="22" xfId="67" applyNumberFormat="1" applyFont="1" applyFill="1" applyBorder="1" applyAlignment="1" applyProtection="1">
      <alignment horizontal="center" vertical="center" wrapText="1"/>
      <protection/>
    </xf>
    <xf numFmtId="170" fontId="9" fillId="0" borderId="92" xfId="67" applyNumberFormat="1" applyFont="1" applyFill="1" applyBorder="1" applyAlignment="1" applyProtection="1">
      <alignment vertical="center" wrapText="1"/>
      <protection/>
    </xf>
    <xf numFmtId="170" fontId="9" fillId="0" borderId="130" xfId="67" applyNumberFormat="1" applyFont="1" applyFill="1" applyBorder="1" applyAlignment="1" applyProtection="1">
      <alignment vertical="center" wrapText="1"/>
      <protection/>
    </xf>
    <xf numFmtId="1" fontId="4" fillId="0" borderId="130" xfId="67" applyNumberFormat="1" applyFont="1" applyFill="1" applyBorder="1" applyAlignment="1" applyProtection="1">
      <alignment horizontal="center" vertical="center" wrapText="1"/>
      <protection locked="0"/>
    </xf>
    <xf numFmtId="170" fontId="8" fillId="0" borderId="92" xfId="67" applyNumberFormat="1" applyFont="1" applyFill="1" applyBorder="1" applyAlignment="1" applyProtection="1">
      <alignment vertical="center" wrapText="1"/>
      <protection locked="0"/>
    </xf>
    <xf numFmtId="170" fontId="8" fillId="0" borderId="130" xfId="67" applyNumberFormat="1" applyFont="1" applyFill="1" applyBorder="1" applyAlignment="1" applyProtection="1">
      <alignment vertical="center" wrapText="1"/>
      <protection locked="0"/>
    </xf>
    <xf numFmtId="170" fontId="9" fillId="0" borderId="119" xfId="67" applyNumberFormat="1" applyFont="1" applyFill="1" applyBorder="1" applyAlignment="1">
      <alignment horizontal="left" vertical="center" wrapText="1" indent="1"/>
      <protection/>
    </xf>
    <xf numFmtId="1" fontId="8" fillId="19" borderId="125" xfId="67" applyNumberFormat="1" applyFont="1" applyFill="1" applyBorder="1" applyAlignment="1" applyProtection="1">
      <alignment vertical="center" wrapText="1"/>
      <protection/>
    </xf>
    <xf numFmtId="170" fontId="9" fillId="0" borderId="119" xfId="67" applyNumberFormat="1" applyFont="1" applyFill="1" applyBorder="1" applyAlignment="1" applyProtection="1">
      <alignment vertical="center" wrapText="1"/>
      <protection/>
    </xf>
    <xf numFmtId="170" fontId="9" fillId="0" borderId="125" xfId="67" applyNumberFormat="1" applyFont="1" applyFill="1" applyBorder="1" applyAlignment="1" applyProtection="1">
      <alignment vertical="center" wrapText="1"/>
      <protection/>
    </xf>
    <xf numFmtId="170" fontId="9" fillId="0" borderId="118" xfId="67" applyNumberFormat="1" applyFont="1" applyFill="1" applyBorder="1" applyAlignment="1">
      <alignment vertical="center" wrapText="1"/>
      <protection/>
    </xf>
    <xf numFmtId="170" fontId="22" fillId="0" borderId="0" xfId="67" applyNumberFormat="1" applyFont="1" applyFill="1" applyAlignment="1">
      <alignment horizontal="center" vertical="center" wrapText="1"/>
      <protection/>
    </xf>
    <xf numFmtId="170" fontId="22" fillId="0" borderId="0" xfId="67" applyNumberFormat="1" applyFont="1" applyFill="1" applyAlignment="1">
      <alignment vertical="center" wrapText="1"/>
      <protection/>
    </xf>
    <xf numFmtId="0" fontId="19" fillId="0" borderId="87" xfId="67" applyFont="1" applyFill="1" applyBorder="1" applyAlignment="1">
      <alignment horizontal="center" vertical="center" wrapText="1"/>
      <protection/>
    </xf>
    <xf numFmtId="0" fontId="19" fillId="0" borderId="121" xfId="67" applyFont="1" applyFill="1" applyBorder="1" applyAlignment="1">
      <alignment horizontal="center" vertical="center" wrapText="1"/>
      <protection/>
    </xf>
    <xf numFmtId="0" fontId="62" fillId="0" borderId="87" xfId="67" applyFont="1" applyFill="1" applyBorder="1" applyAlignment="1">
      <alignment horizontal="center" vertical="center" wrapText="1"/>
      <protection/>
    </xf>
    <xf numFmtId="0" fontId="62" fillId="0" borderId="119" xfId="67" applyFont="1" applyFill="1" applyBorder="1" applyAlignment="1">
      <alignment horizontal="center" vertical="center" wrapText="1"/>
      <protection/>
    </xf>
    <xf numFmtId="0" fontId="62" fillId="0" borderId="121" xfId="67" applyFont="1" applyFill="1" applyBorder="1" applyAlignment="1">
      <alignment horizontal="center" vertical="center" wrapText="1"/>
      <protection/>
    </xf>
    <xf numFmtId="0" fontId="8" fillId="0" borderId="26" xfId="67" applyFont="1" applyFill="1" applyBorder="1" applyAlignment="1" applyProtection="1">
      <alignment horizontal="right" vertical="center" wrapText="1" indent="1"/>
      <protection/>
    </xf>
    <xf numFmtId="0" fontId="63" fillId="0" borderId="131" xfId="67" applyFont="1" applyFill="1" applyBorder="1" applyAlignment="1" applyProtection="1">
      <alignment horizontal="left" vertical="center" wrapText="1" indent="1"/>
      <protection locked="0"/>
    </xf>
    <xf numFmtId="170" fontId="8" fillId="0" borderId="132" xfId="67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67" applyFill="1" applyAlignment="1">
      <alignment vertical="center" wrapText="1"/>
      <protection/>
    </xf>
    <xf numFmtId="0" fontId="8" fillId="0" borderId="14" xfId="67" applyFont="1" applyFill="1" applyBorder="1" applyAlignment="1" applyProtection="1">
      <alignment horizontal="right" vertical="center" wrapText="1" indent="1"/>
      <protection/>
    </xf>
    <xf numFmtId="0" fontId="63" fillId="0" borderId="124" xfId="67" applyFont="1" applyFill="1" applyBorder="1" applyAlignment="1" applyProtection="1">
      <alignment horizontal="left" vertical="center" wrapText="1" indent="1"/>
      <protection locked="0"/>
    </xf>
    <xf numFmtId="170" fontId="8" fillId="0" borderId="13" xfId="67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4" xfId="67" applyFont="1" applyFill="1" applyBorder="1" applyAlignment="1">
      <alignment horizontal="right" vertical="center" wrapText="1" indent="1"/>
      <protection/>
    </xf>
    <xf numFmtId="0" fontId="63" fillId="0" borderId="124" xfId="67" applyFont="1" applyFill="1" applyBorder="1" applyAlignment="1" applyProtection="1">
      <alignment horizontal="left" vertical="center" wrapText="1" indent="8"/>
      <protection locked="0"/>
    </xf>
    <xf numFmtId="0" fontId="8" fillId="0" borderId="16" xfId="67" applyFont="1" applyFill="1" applyBorder="1" applyAlignment="1">
      <alignment horizontal="right" vertical="center" wrapText="1" indent="1"/>
      <protection/>
    </xf>
    <xf numFmtId="170" fontId="8" fillId="0" borderId="70" xfId="67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23" xfId="67" applyFont="1" applyFill="1" applyBorder="1" applyAlignment="1">
      <alignment horizontal="right" vertical="center" wrapText="1" indent="1"/>
      <protection/>
    </xf>
    <xf numFmtId="0" fontId="9" fillId="0" borderId="25" xfId="67" applyFont="1" applyFill="1" applyBorder="1" applyAlignment="1">
      <alignment vertical="center" wrapText="1"/>
      <protection/>
    </xf>
    <xf numFmtId="170" fontId="9" fillId="0" borderId="94" xfId="67" applyNumberFormat="1" applyFont="1" applyFill="1" applyBorder="1" applyAlignment="1">
      <alignment horizontal="right" vertical="center" wrapText="1" indent="2"/>
      <protection/>
    </xf>
    <xf numFmtId="0" fontId="4" fillId="0" borderId="0" xfId="67" applyFill="1" applyAlignment="1">
      <alignment horizontal="right" vertical="center" wrapText="1"/>
      <protection/>
    </xf>
    <xf numFmtId="0" fontId="4" fillId="0" borderId="0" xfId="67" applyFill="1" applyAlignment="1">
      <alignment horizontal="center" vertical="center" wrapText="1"/>
      <protection/>
    </xf>
    <xf numFmtId="170" fontId="9" fillId="0" borderId="118" xfId="67" applyNumberFormat="1" applyFont="1" applyFill="1" applyBorder="1" applyAlignment="1">
      <alignment horizontal="center" vertical="center"/>
      <protection/>
    </xf>
    <xf numFmtId="170" fontId="9" fillId="0" borderId="91" xfId="67" applyNumberFormat="1" applyFont="1" applyFill="1" applyBorder="1" applyAlignment="1">
      <alignment horizontal="center" vertical="center"/>
      <protection/>
    </xf>
    <xf numFmtId="170" fontId="9" fillId="0" borderId="18" xfId="67" applyNumberFormat="1" applyFont="1" applyFill="1" applyBorder="1" applyAlignment="1">
      <alignment horizontal="center" vertical="center"/>
      <protection/>
    </xf>
    <xf numFmtId="170" fontId="9" fillId="0" borderId="18" xfId="67" applyNumberFormat="1" applyFont="1" applyFill="1" applyBorder="1" applyAlignment="1">
      <alignment horizontal="center" vertical="center" wrapText="1"/>
      <protection/>
    </xf>
    <xf numFmtId="49" fontId="8" fillId="0" borderId="68" xfId="67" applyNumberFormat="1" applyFont="1" applyFill="1" applyBorder="1" applyAlignment="1">
      <alignment horizontal="left" vertical="center"/>
      <protection/>
    </xf>
    <xf numFmtId="3" fontId="8" fillId="0" borderId="21" xfId="67" applyNumberFormat="1" applyFont="1" applyFill="1" applyBorder="1" applyAlignment="1" applyProtection="1">
      <alignment horizontal="right" vertical="center"/>
      <protection locked="0"/>
    </xf>
    <xf numFmtId="3" fontId="8" fillId="0" borderId="21" xfId="67" applyNumberFormat="1" applyFont="1" applyFill="1" applyBorder="1" applyAlignment="1" applyProtection="1">
      <alignment horizontal="right" vertical="center" wrapText="1"/>
      <protection locked="0"/>
    </xf>
    <xf numFmtId="3" fontId="8" fillId="0" borderId="129" xfId="67" applyNumberFormat="1" applyFont="1" applyFill="1" applyBorder="1" applyAlignment="1" applyProtection="1">
      <alignment horizontal="right" vertical="center" wrapText="1"/>
      <protection locked="0"/>
    </xf>
    <xf numFmtId="3" fontId="9" fillId="0" borderId="21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129" xfId="67" applyNumberFormat="1" applyFont="1" applyFill="1" applyBorder="1" applyAlignment="1">
      <alignment horizontal="right" vertical="center" wrapText="1"/>
      <protection/>
    </xf>
    <xf numFmtId="4" fontId="9" fillId="0" borderId="21" xfId="67" applyNumberFormat="1" applyFont="1" applyFill="1" applyBorder="1" applyAlignment="1">
      <alignment horizontal="right" vertical="center" wrapText="1"/>
      <protection/>
    </xf>
    <xf numFmtId="49" fontId="10" fillId="0" borderId="95" xfId="67" applyNumberFormat="1" applyFont="1" applyFill="1" applyBorder="1" applyAlignment="1" quotePrefix="1">
      <alignment horizontal="left" vertical="center" indent="1"/>
      <protection/>
    </xf>
    <xf numFmtId="3" fontId="10" fillId="0" borderId="15" xfId="67" applyNumberFormat="1" applyFont="1" applyFill="1" applyBorder="1" applyAlignment="1" applyProtection="1">
      <alignment horizontal="right" vertical="center"/>
      <protection locked="0"/>
    </xf>
    <xf numFmtId="3" fontId="10" fillId="0" borderId="15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15" xfId="67" applyNumberFormat="1" applyFont="1" applyFill="1" applyBorder="1" applyAlignment="1">
      <alignment horizontal="right" vertical="center" wrapText="1"/>
      <protection/>
    </xf>
    <xf numFmtId="4" fontId="10" fillId="0" borderId="15" xfId="67" applyNumberFormat="1" applyFont="1" applyFill="1" applyBorder="1" applyAlignment="1" applyProtection="1">
      <alignment vertical="center" wrapText="1"/>
      <protection locked="0"/>
    </xf>
    <xf numFmtId="49" fontId="8" fillId="0" borderId="95" xfId="67" applyNumberFormat="1" applyFont="1" applyFill="1" applyBorder="1" applyAlignment="1">
      <alignment horizontal="left" vertical="center"/>
      <protection/>
    </xf>
    <xf numFmtId="3" fontId="8" fillId="0" borderId="15" xfId="67" applyNumberFormat="1" applyFont="1" applyFill="1" applyBorder="1" applyAlignment="1" applyProtection="1">
      <alignment horizontal="right" vertical="center"/>
      <protection locked="0"/>
    </xf>
    <xf numFmtId="3" fontId="8" fillId="0" borderId="15" xfId="67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67" applyNumberFormat="1" applyFont="1" applyFill="1" applyBorder="1" applyAlignment="1" applyProtection="1">
      <alignment vertical="center" wrapText="1"/>
      <protection locked="0"/>
    </xf>
    <xf numFmtId="3" fontId="9" fillId="0" borderId="15" xfId="67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67" applyNumberFormat="1" applyFont="1" applyFill="1" applyBorder="1" applyAlignment="1">
      <alignment vertical="center" wrapText="1"/>
      <protection/>
    </xf>
    <xf numFmtId="49" fontId="8" fillId="0" borderId="85" xfId="67" applyNumberFormat="1" applyFont="1" applyFill="1" applyBorder="1" applyAlignment="1" applyProtection="1">
      <alignment horizontal="left" vertical="center"/>
      <protection locked="0"/>
    </xf>
    <xf numFmtId="3" fontId="8" fillId="0" borderId="133" xfId="67" applyNumberFormat="1" applyFont="1" applyFill="1" applyBorder="1" applyAlignment="1" applyProtection="1">
      <alignment horizontal="right" vertical="center"/>
      <protection locked="0"/>
    </xf>
    <xf numFmtId="3" fontId="8" fillId="0" borderId="133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99" xfId="67" applyNumberFormat="1" applyFont="1" applyFill="1" applyBorder="1" applyAlignment="1">
      <alignment horizontal="right" vertical="center" wrapText="1"/>
      <protection/>
    </xf>
    <xf numFmtId="4" fontId="8" fillId="0" borderId="133" xfId="67" applyNumberFormat="1" applyFont="1" applyFill="1" applyBorder="1" applyAlignment="1" applyProtection="1">
      <alignment vertical="center" wrapText="1"/>
      <protection locked="0"/>
    </xf>
    <xf numFmtId="49" fontId="9" fillId="0" borderId="86" xfId="67" applyNumberFormat="1" applyFont="1" applyFill="1" applyBorder="1" applyAlignment="1" applyProtection="1">
      <alignment horizontal="left" vertical="center" indent="1"/>
      <protection locked="0"/>
    </xf>
    <xf numFmtId="170" fontId="9" fillId="0" borderId="118" xfId="67" applyNumberFormat="1" applyFont="1" applyFill="1" applyBorder="1" applyAlignment="1">
      <alignment vertical="center"/>
      <protection/>
    </xf>
    <xf numFmtId="4" fontId="8" fillId="0" borderId="118" xfId="67" applyNumberFormat="1" applyFont="1" applyFill="1" applyBorder="1" applyAlignment="1" applyProtection="1">
      <alignment vertical="center" wrapText="1"/>
      <protection locked="0"/>
    </xf>
    <xf numFmtId="49" fontId="9" fillId="0" borderId="81" xfId="67" applyNumberFormat="1" applyFont="1" applyFill="1" applyBorder="1" applyAlignment="1" applyProtection="1">
      <alignment vertical="center"/>
      <protection locked="0"/>
    </xf>
    <xf numFmtId="49" fontId="9" fillId="0" borderId="81" xfId="67" applyNumberFormat="1" applyFont="1" applyFill="1" applyBorder="1" applyAlignment="1" applyProtection="1">
      <alignment horizontal="right" vertical="center"/>
      <protection locked="0"/>
    </xf>
    <xf numFmtId="3" fontId="8" fillId="0" borderId="81" xfId="67" applyNumberFormat="1" applyFont="1" applyFill="1" applyBorder="1" applyAlignment="1" applyProtection="1">
      <alignment horizontal="right" vertical="center" wrapText="1"/>
      <protection locked="0"/>
    </xf>
    <xf numFmtId="49" fontId="9" fillId="0" borderId="134" xfId="67" applyNumberFormat="1" applyFont="1" applyFill="1" applyBorder="1" applyAlignment="1" applyProtection="1">
      <alignment vertical="center"/>
      <protection locked="0"/>
    </xf>
    <xf numFmtId="49" fontId="9" fillId="0" borderId="134" xfId="67" applyNumberFormat="1" applyFont="1" applyFill="1" applyBorder="1" applyAlignment="1" applyProtection="1">
      <alignment horizontal="right" vertical="center"/>
      <protection locked="0"/>
    </xf>
    <xf numFmtId="3" fontId="8" fillId="0" borderId="134" xfId="67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67" applyNumberFormat="1" applyFont="1" applyFill="1" applyBorder="1" applyAlignment="1">
      <alignment horizontal="left" vertical="center"/>
      <protection/>
    </xf>
    <xf numFmtId="3" fontId="8" fillId="0" borderId="21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21" xfId="67" applyNumberFormat="1" applyFont="1" applyFill="1" applyBorder="1" applyAlignment="1" applyProtection="1">
      <alignment horizontal="right" vertical="center" wrapText="1"/>
      <protection/>
    </xf>
    <xf numFmtId="3" fontId="9" fillId="0" borderId="21" xfId="67" applyNumberFormat="1" applyFont="1" applyFill="1" applyBorder="1" applyAlignment="1">
      <alignment horizontal="right" vertical="center" wrapText="1"/>
      <protection/>
    </xf>
    <xf numFmtId="49" fontId="8" fillId="0" borderId="14" xfId="67" applyNumberFormat="1" applyFont="1" applyFill="1" applyBorder="1" applyAlignment="1">
      <alignment horizontal="left" vertical="center"/>
      <protection/>
    </xf>
    <xf numFmtId="3" fontId="8" fillId="0" borderId="15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15" xfId="67" applyNumberFormat="1" applyFont="1" applyFill="1" applyBorder="1" applyAlignment="1" applyProtection="1">
      <alignment horizontal="right" vertical="center" wrapText="1"/>
      <protection/>
    </xf>
    <xf numFmtId="3" fontId="8" fillId="0" borderId="15" xfId="67" applyNumberFormat="1" applyFont="1" applyFill="1" applyBorder="1" applyAlignment="1" applyProtection="1">
      <alignment vertical="center" wrapText="1"/>
      <protection locked="0"/>
    </xf>
    <xf numFmtId="49" fontId="8" fillId="0" borderId="14" xfId="67" applyNumberFormat="1" applyFont="1" applyFill="1" applyBorder="1" applyAlignment="1" applyProtection="1">
      <alignment horizontal="left" vertical="center"/>
      <protection locked="0"/>
    </xf>
    <xf numFmtId="3" fontId="9" fillId="0" borderId="15" xfId="67" applyNumberFormat="1" applyFont="1" applyFill="1" applyBorder="1" applyAlignment="1">
      <alignment vertical="center" wrapText="1"/>
      <protection/>
    </xf>
    <xf numFmtId="49" fontId="8" fillId="0" borderId="97" xfId="67" applyNumberFormat="1" applyFont="1" applyFill="1" applyBorder="1" applyAlignment="1" applyProtection="1">
      <alignment horizontal="left" vertical="center"/>
      <protection locked="0"/>
    </xf>
    <xf numFmtId="3" fontId="8" fillId="0" borderId="133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133" xfId="67" applyNumberFormat="1" applyFont="1" applyFill="1" applyBorder="1" applyAlignment="1" applyProtection="1">
      <alignment horizontal="right" vertical="center" wrapText="1"/>
      <protection/>
    </xf>
    <xf numFmtId="3" fontId="8" fillId="0" borderId="133" xfId="67" applyNumberFormat="1" applyFont="1" applyFill="1" applyBorder="1" applyAlignment="1" applyProtection="1">
      <alignment vertical="center" wrapText="1"/>
      <protection locked="0"/>
    </xf>
    <xf numFmtId="169" fontId="9" fillId="0" borderId="118" xfId="67" applyNumberFormat="1" applyFont="1" applyFill="1" applyBorder="1" applyAlignment="1">
      <alignment horizontal="left" vertical="center" wrapText="1" indent="1"/>
      <protection/>
    </xf>
    <xf numFmtId="3" fontId="9" fillId="0" borderId="118" xfId="67" applyNumberFormat="1" applyFont="1" applyFill="1" applyBorder="1" applyAlignment="1">
      <alignment horizontal="right" vertical="center" wrapText="1"/>
      <protection/>
    </xf>
    <xf numFmtId="169" fontId="64" fillId="0" borderId="0" xfId="67" applyNumberFormat="1" applyFont="1" applyFill="1" applyBorder="1" applyAlignment="1">
      <alignment horizontal="left" vertical="center" wrapText="1"/>
      <protection/>
    </xf>
    <xf numFmtId="170" fontId="9" fillId="0" borderId="118" xfId="67" applyNumberFormat="1" applyFont="1" applyFill="1" applyBorder="1" applyAlignment="1">
      <alignment horizontal="center" vertical="center" wrapText="1"/>
      <protection/>
    </xf>
    <xf numFmtId="3" fontId="8" fillId="0" borderId="129" xfId="67" applyNumberFormat="1" applyFont="1" applyFill="1" applyBorder="1" applyAlignment="1" applyProtection="1">
      <alignment horizontal="right" vertical="center" wrapText="1"/>
      <protection locked="0"/>
    </xf>
    <xf numFmtId="3" fontId="8" fillId="0" borderId="24" xfId="67" applyNumberFormat="1" applyFont="1" applyFill="1" applyBorder="1" applyAlignment="1" applyProtection="1">
      <alignment horizontal="right" vertical="center" wrapText="1"/>
      <protection locked="0"/>
    </xf>
    <xf numFmtId="3" fontId="8" fillId="0" borderId="99" xfId="67" applyNumberFormat="1" applyFont="1" applyFill="1" applyBorder="1" applyAlignment="1" applyProtection="1">
      <alignment horizontal="right" vertical="center" wrapText="1"/>
      <protection locked="0"/>
    </xf>
    <xf numFmtId="170" fontId="9" fillId="0" borderId="118" xfId="67" applyNumberFormat="1" applyFont="1" applyFill="1" applyBorder="1" applyAlignment="1">
      <alignment horizontal="right" vertical="center" wrapText="1"/>
      <protection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95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5" fillId="0" borderId="97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4" fillId="0" borderId="68" xfId="0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4" fillId="0" borderId="14" xfId="40" applyNumberFormat="1" applyFont="1" applyBorder="1" applyAlignment="1">
      <alignment/>
    </xf>
    <xf numFmtId="3" fontId="4" fillId="0" borderId="10" xfId="40" applyNumberFormat="1" applyFont="1" applyBorder="1" applyAlignment="1">
      <alignment/>
    </xf>
    <xf numFmtId="0" fontId="5" fillId="0" borderId="8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127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9" fillId="0" borderId="8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8" fillId="0" borderId="135" xfId="0" applyNumberFormat="1" applyFont="1" applyBorder="1" applyAlignment="1">
      <alignment/>
    </xf>
    <xf numFmtId="165" fontId="5" fillId="0" borderId="13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8" fillId="0" borderId="133" xfId="0" applyFont="1" applyBorder="1" applyAlignment="1">
      <alignment/>
    </xf>
    <xf numFmtId="3" fontId="8" fillId="0" borderId="9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121" xfId="0" applyNumberFormat="1" applyFont="1" applyBorder="1" applyAlignment="1">
      <alignment/>
    </xf>
    <xf numFmtId="10" fontId="19" fillId="0" borderId="0" xfId="75" applyNumberFormat="1" applyFont="1" applyBorder="1" applyAlignment="1">
      <alignment horizontal="center"/>
    </xf>
    <xf numFmtId="3" fontId="19" fillId="0" borderId="26" xfId="0" applyNumberFormat="1" applyFont="1" applyBorder="1" applyAlignment="1">
      <alignment/>
    </xf>
    <xf numFmtId="14" fontId="25" fillId="0" borderId="97" xfId="60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8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5" fillId="0" borderId="134" xfId="0" applyFont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170" fontId="60" fillId="0" borderId="0" xfId="66" applyNumberFormat="1" applyFont="1" applyFill="1" applyBorder="1" applyAlignment="1" applyProtection="1">
      <alignment horizontal="centerContinuous" vertical="center"/>
      <protection/>
    </xf>
    <xf numFmtId="0" fontId="36" fillId="0" borderId="0" xfId="63" applyFont="1" applyFill="1" applyBorder="1" applyAlignment="1" applyProtection="1">
      <alignment horizontal="right"/>
      <protection/>
    </xf>
    <xf numFmtId="0" fontId="19" fillId="0" borderId="87" xfId="66" applyFont="1" applyFill="1" applyBorder="1" applyAlignment="1" applyProtection="1">
      <alignment horizontal="center" vertical="center" wrapText="1"/>
      <protection/>
    </xf>
    <xf numFmtId="0" fontId="19" fillId="0" borderId="119" xfId="66" applyFont="1" applyFill="1" applyBorder="1" applyAlignment="1" applyProtection="1">
      <alignment horizontal="center" vertical="center" wrapText="1"/>
      <protection/>
    </xf>
    <xf numFmtId="0" fontId="9" fillId="0" borderId="125" xfId="66" applyFont="1" applyFill="1" applyBorder="1" applyAlignment="1" applyProtection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137" xfId="66" applyFont="1" applyFill="1" applyBorder="1" applyAlignment="1" applyProtection="1">
      <alignment horizontal="center" vertical="center" wrapText="1"/>
      <protection/>
    </xf>
    <xf numFmtId="3" fontId="9" fillId="0" borderId="22" xfId="66" applyNumberFormat="1" applyFont="1" applyFill="1" applyBorder="1" applyAlignment="1">
      <alignment horizontal="center"/>
      <protection/>
    </xf>
    <xf numFmtId="3" fontId="9" fillId="0" borderId="23" xfId="66" applyNumberFormat="1" applyFont="1" applyFill="1" applyBorder="1" applyAlignment="1">
      <alignment horizontal="center"/>
      <protection/>
    </xf>
    <xf numFmtId="0" fontId="9" fillId="0" borderId="137" xfId="66" applyFont="1" applyFill="1" applyBorder="1" applyAlignment="1" applyProtection="1">
      <alignment horizontal="left" vertical="center" wrapText="1" indent="1"/>
      <protection/>
    </xf>
    <xf numFmtId="170" fontId="9" fillId="0" borderId="86" xfId="66" applyNumberFormat="1" applyFont="1" applyFill="1" applyBorder="1" applyAlignment="1" applyProtection="1">
      <alignment horizontal="right" vertical="center" wrapText="1"/>
      <protection/>
    </xf>
    <xf numFmtId="170" fontId="9" fillId="0" borderId="118" xfId="66" applyNumberFormat="1" applyFont="1" applyFill="1" applyBorder="1" applyAlignment="1" applyProtection="1">
      <alignment horizontal="right" vertical="center" wrapText="1"/>
      <protection/>
    </xf>
    <xf numFmtId="0" fontId="9" fillId="0" borderId="125" xfId="66" applyFont="1" applyFill="1" applyBorder="1" applyAlignment="1" applyProtection="1">
      <alignment horizontal="left" vertical="center" wrapText="1" indent="1"/>
      <protection/>
    </xf>
    <xf numFmtId="170" fontId="9" fillId="0" borderId="86" xfId="66" applyNumberFormat="1" applyFont="1" applyFill="1" applyBorder="1" applyAlignment="1" applyProtection="1">
      <alignment horizontal="right" vertical="center" wrapText="1"/>
      <protection locked="0"/>
    </xf>
    <xf numFmtId="170" fontId="9" fillId="0" borderId="118" xfId="66" applyNumberFormat="1" applyFont="1" applyFill="1" applyBorder="1" applyAlignment="1" applyProtection="1">
      <alignment horizontal="right" vertical="center" wrapText="1"/>
      <protection locked="0"/>
    </xf>
    <xf numFmtId="170" fontId="8" fillId="0" borderId="135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66" applyNumberFormat="1" applyFont="1" applyFill="1" applyBorder="1">
      <alignment/>
      <protection/>
    </xf>
    <xf numFmtId="3" fontId="8" fillId="0" borderId="132" xfId="66" applyNumberFormat="1" applyFont="1" applyFill="1" applyBorder="1">
      <alignment/>
      <protection/>
    </xf>
    <xf numFmtId="170" fontId="8" fillId="0" borderId="80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66" applyNumberFormat="1" applyFont="1" applyFill="1" applyBorder="1">
      <alignment/>
      <protection/>
    </xf>
    <xf numFmtId="3" fontId="8" fillId="0" borderId="13" xfId="66" applyNumberFormat="1" applyFont="1" applyFill="1" applyBorder="1">
      <alignment/>
      <protection/>
    </xf>
    <xf numFmtId="3" fontId="8" fillId="0" borderId="22" xfId="66" applyNumberFormat="1" applyFont="1" applyFill="1" applyBorder="1">
      <alignment/>
      <protection/>
    </xf>
    <xf numFmtId="3" fontId="8" fillId="0" borderId="23" xfId="66" applyNumberFormat="1" applyFont="1" applyFill="1" applyBorder="1">
      <alignment/>
      <protection/>
    </xf>
    <xf numFmtId="170" fontId="9" fillId="0" borderId="125" xfId="66" applyNumberFormat="1" applyFont="1" applyFill="1" applyBorder="1" applyAlignment="1" applyProtection="1">
      <alignment horizontal="right" vertical="center" wrapText="1"/>
      <protection/>
    </xf>
    <xf numFmtId="170" fontId="8" fillId="0" borderId="127" xfId="66" applyNumberFormat="1" applyFont="1" applyFill="1" applyBorder="1" applyAlignment="1" applyProtection="1">
      <alignment horizontal="right" vertical="center" wrapText="1"/>
      <protection locked="0"/>
    </xf>
    <xf numFmtId="170" fontId="8" fillId="0" borderId="130" xfId="66" applyNumberFormat="1" applyFont="1" applyFill="1" applyBorder="1" applyAlignment="1" applyProtection="1">
      <alignment horizontal="right" vertical="center" wrapText="1"/>
      <protection locked="0"/>
    </xf>
    <xf numFmtId="170" fontId="8" fillId="0" borderId="117" xfId="66" applyNumberFormat="1" applyFont="1" applyFill="1" applyBorder="1" applyAlignment="1" applyProtection="1">
      <alignment horizontal="right" vertical="center" wrapText="1"/>
      <protection locked="0"/>
    </xf>
    <xf numFmtId="170" fontId="9" fillId="0" borderId="117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119" xfId="66" applyNumberFormat="1" applyFont="1" applyFill="1" applyBorder="1">
      <alignment/>
      <protection/>
    </xf>
    <xf numFmtId="3" fontId="8" fillId="0" borderId="121" xfId="66" applyNumberFormat="1" applyFont="1" applyFill="1" applyBorder="1">
      <alignment/>
      <protection/>
    </xf>
    <xf numFmtId="170" fontId="8" fillId="0" borderId="126" xfId="66" applyNumberFormat="1" applyFont="1" applyFill="1" applyBorder="1" applyAlignment="1" applyProtection="1">
      <alignment horizontal="right" vertical="center" wrapText="1"/>
      <protection locked="0"/>
    </xf>
    <xf numFmtId="170" fontId="8" fillId="0" borderId="80" xfId="66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66" applyFont="1" applyFill="1" applyBorder="1" applyAlignment="1" applyProtection="1">
      <alignment horizontal="left" vertical="center" wrapText="1" indent="1"/>
      <protection/>
    </xf>
    <xf numFmtId="170" fontId="8" fillId="0" borderId="127" xfId="66" applyNumberFormat="1" applyFont="1" applyFill="1" applyBorder="1" applyAlignment="1" applyProtection="1">
      <alignment horizontal="right" vertical="center" wrapText="1"/>
      <protection/>
    </xf>
    <xf numFmtId="170" fontId="8" fillId="0" borderId="80" xfId="66" applyNumberFormat="1" applyFont="1" applyFill="1" applyBorder="1" applyAlignment="1" applyProtection="1">
      <alignment horizontal="right" vertical="center" wrapText="1"/>
      <protection/>
    </xf>
    <xf numFmtId="170" fontId="8" fillId="0" borderId="116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17" xfId="66" applyNumberFormat="1" applyFont="1" applyFill="1" applyBorder="1">
      <alignment/>
      <protection/>
    </xf>
    <xf numFmtId="3" fontId="8" fillId="0" borderId="70" xfId="66" applyNumberFormat="1" applyFont="1" applyFill="1" applyBorder="1">
      <alignment/>
      <protection/>
    </xf>
    <xf numFmtId="170" fontId="8" fillId="0" borderId="135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92" xfId="66" applyNumberFormat="1" applyFont="1" applyFill="1" applyBorder="1">
      <alignment/>
      <protection/>
    </xf>
    <xf numFmtId="170" fontId="8" fillId="0" borderId="130" xfId="66" applyNumberFormat="1" applyFont="1" applyFill="1" applyBorder="1" applyAlignment="1" applyProtection="1">
      <alignment horizontal="right" vertical="center" wrapText="1"/>
      <protection locked="0"/>
    </xf>
    <xf numFmtId="170" fontId="9" fillId="0" borderId="125" xfId="66" applyNumberFormat="1" applyFont="1" applyFill="1" applyBorder="1" applyAlignment="1" applyProtection="1">
      <alignment horizontal="right" vertical="center" wrapText="1"/>
      <protection locked="0"/>
    </xf>
    <xf numFmtId="170" fontId="12" fillId="0" borderId="125" xfId="66" applyNumberFormat="1" applyFont="1" applyFill="1" applyBorder="1" applyAlignment="1" applyProtection="1">
      <alignment horizontal="right" vertical="center" wrapText="1"/>
      <protection/>
    </xf>
    <xf numFmtId="170" fontId="9" fillId="0" borderId="125" xfId="66" applyNumberFormat="1" applyFont="1" applyFill="1" applyBorder="1" applyAlignment="1" applyProtection="1">
      <alignment horizontal="right" vertical="center" wrapText="1"/>
      <protection/>
    </xf>
    <xf numFmtId="49" fontId="8" fillId="0" borderId="19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66" applyFont="1" applyFill="1" applyBorder="1" applyAlignment="1" applyProtection="1">
      <alignment horizontal="left" vertical="center" wrapText="1" indent="1"/>
      <protection/>
    </xf>
    <xf numFmtId="170" fontId="8" fillId="0" borderId="127" xfId="66" applyNumberFormat="1" applyFont="1" applyFill="1" applyBorder="1" applyAlignment="1" applyProtection="1">
      <alignment horizontal="right" vertical="center" wrapText="1"/>
      <protection locked="0"/>
    </xf>
    <xf numFmtId="49" fontId="8" fillId="0" borderId="123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66" applyFont="1" applyFill="1" applyBorder="1" applyAlignment="1" applyProtection="1">
      <alignment horizontal="left" vertical="center" wrapText="1" indent="1"/>
      <protection/>
    </xf>
    <xf numFmtId="170" fontId="8" fillId="0" borderId="117" xfId="66" applyNumberFormat="1" applyFont="1" applyFill="1" applyBorder="1" applyAlignment="1" applyProtection="1">
      <alignment horizontal="right" vertical="center" wrapText="1"/>
      <protection locked="0"/>
    </xf>
    <xf numFmtId="49" fontId="9" fillId="0" borderId="86" xfId="66" applyNumberFormat="1" applyFont="1" applyFill="1" applyBorder="1" applyAlignment="1" applyProtection="1">
      <alignment horizontal="left" vertical="center" wrapText="1" indent="1"/>
      <protection/>
    </xf>
    <xf numFmtId="170" fontId="8" fillId="0" borderId="126" xfId="66" applyNumberFormat="1" applyFont="1" applyFill="1" applyBorder="1" applyAlignment="1" applyProtection="1">
      <alignment horizontal="right" vertical="center" wrapText="1"/>
      <protection locked="0"/>
    </xf>
    <xf numFmtId="49" fontId="8" fillId="0" borderId="91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87" xfId="66" applyFont="1" applyFill="1" applyBorder="1" applyAlignment="1" applyProtection="1">
      <alignment horizontal="left" vertical="center" wrapText="1" indent="2"/>
      <protection/>
    </xf>
    <xf numFmtId="170" fontId="8" fillId="0" borderId="125" xfId="66" applyNumberFormat="1" applyFont="1" applyFill="1" applyBorder="1" applyAlignment="1" applyProtection="1">
      <alignment horizontal="right" vertical="center" wrapText="1"/>
      <protection locked="0"/>
    </xf>
    <xf numFmtId="0" fontId="9" fillId="0" borderId="86" xfId="66" applyFont="1" applyFill="1" applyBorder="1" applyAlignment="1" applyProtection="1">
      <alignment horizontal="left" vertical="center" wrapText="1" indent="1"/>
      <protection/>
    </xf>
    <xf numFmtId="0" fontId="19" fillId="0" borderId="87" xfId="66" applyFont="1" applyFill="1" applyBorder="1" applyAlignment="1" applyProtection="1">
      <alignment horizontal="left" vertical="center" wrapText="1" indent="1"/>
      <protection/>
    </xf>
    <xf numFmtId="3" fontId="8" fillId="0" borderId="0" xfId="66" applyNumberFormat="1" applyFont="1" applyFill="1" applyBorder="1">
      <alignment/>
      <protection/>
    </xf>
    <xf numFmtId="0" fontId="9" fillId="0" borderId="89" xfId="66" applyFont="1" applyFill="1" applyBorder="1" applyAlignment="1" applyProtection="1">
      <alignment horizontal="left" vertical="center" wrapText="1" indent="1"/>
      <protection/>
    </xf>
    <xf numFmtId="0" fontId="9" fillId="0" borderId="87" xfId="66" applyFont="1" applyFill="1" applyBorder="1" applyAlignment="1" applyProtection="1">
      <alignment vertical="center" wrapText="1"/>
      <protection/>
    </xf>
    <xf numFmtId="170" fontId="9" fillId="0" borderId="125" xfId="66" applyNumberFormat="1" applyFont="1" applyFill="1" applyBorder="1" applyAlignment="1" applyProtection="1">
      <alignment vertical="center" wrapText="1"/>
      <protection/>
    </xf>
    <xf numFmtId="170" fontId="8" fillId="0" borderId="135" xfId="66" applyNumberFormat="1" applyFont="1" applyFill="1" applyBorder="1" applyAlignment="1" applyProtection="1">
      <alignment vertical="center" wrapText="1"/>
      <protection locked="0"/>
    </xf>
    <xf numFmtId="170" fontId="8" fillId="0" borderId="80" xfId="66" applyNumberFormat="1" applyFont="1" applyFill="1" applyBorder="1" applyAlignment="1" applyProtection="1">
      <alignment vertical="center" wrapText="1"/>
      <protection locked="0"/>
    </xf>
    <xf numFmtId="170" fontId="8" fillId="0" borderId="126" xfId="66" applyNumberFormat="1" applyFont="1" applyFill="1" applyBorder="1" applyAlignment="1" applyProtection="1">
      <alignment vertical="center" wrapText="1"/>
      <protection locked="0"/>
    </xf>
    <xf numFmtId="0" fontId="8" fillId="0" borderId="10" xfId="66" applyFont="1" applyFill="1" applyBorder="1" applyAlignment="1" applyProtection="1">
      <alignment horizontal="left" indent="6"/>
      <protection/>
    </xf>
    <xf numFmtId="0" fontId="8" fillId="0" borderId="10" xfId="66" applyFont="1" applyFill="1" applyBorder="1" applyAlignment="1" applyProtection="1">
      <alignment horizontal="left" vertical="center" wrapText="1" indent="6"/>
      <protection/>
    </xf>
    <xf numFmtId="3" fontId="24" fillId="0" borderId="0" xfId="66" applyNumberFormat="1" applyFill="1">
      <alignment/>
      <protection/>
    </xf>
    <xf numFmtId="0" fontId="8" fillId="0" borderId="22" xfId="66" applyFont="1" applyFill="1" applyBorder="1" applyAlignment="1" applyProtection="1">
      <alignment horizontal="left" vertical="center" wrapText="1" indent="6"/>
      <protection/>
    </xf>
    <xf numFmtId="3" fontId="9" fillId="0" borderId="119" xfId="66" applyNumberFormat="1" applyFont="1" applyFill="1" applyBorder="1">
      <alignment/>
      <protection/>
    </xf>
    <xf numFmtId="3" fontId="9" fillId="0" borderId="121" xfId="66" applyNumberFormat="1" applyFont="1" applyFill="1" applyBorder="1">
      <alignment/>
      <protection/>
    </xf>
    <xf numFmtId="0" fontId="9" fillId="0" borderId="137" xfId="66" applyFont="1" applyFill="1" applyBorder="1" applyAlignment="1" applyProtection="1">
      <alignment vertical="center" wrapText="1"/>
      <protection/>
    </xf>
    <xf numFmtId="170" fontId="9" fillId="0" borderId="86" xfId="66" applyNumberFormat="1" applyFont="1" applyFill="1" applyBorder="1" applyAlignment="1" applyProtection="1">
      <alignment vertical="center" wrapText="1"/>
      <protection locked="0"/>
    </xf>
    <xf numFmtId="0" fontId="12" fillId="0" borderId="87" xfId="66" applyFont="1" applyFill="1" applyBorder="1" applyAlignment="1" applyProtection="1">
      <alignment horizontal="left" vertical="center" wrapText="1" indent="1"/>
      <protection/>
    </xf>
    <xf numFmtId="170" fontId="8" fillId="0" borderId="135" xfId="66" applyNumberFormat="1" applyFont="1" applyFill="1" applyBorder="1" applyAlignment="1" applyProtection="1">
      <alignment vertical="center" wrapText="1"/>
      <protection/>
    </xf>
    <xf numFmtId="170" fontId="8" fillId="0" borderId="80" xfId="66" applyNumberFormat="1" applyFont="1" applyFill="1" applyBorder="1" applyAlignment="1" applyProtection="1">
      <alignment vertical="center" wrapText="1"/>
      <protection/>
    </xf>
    <xf numFmtId="170" fontId="8" fillId="0" borderId="130" xfId="66" applyNumberFormat="1" applyFont="1" applyFill="1" applyBorder="1" applyAlignment="1" applyProtection="1">
      <alignment vertical="center" wrapText="1"/>
      <protection locked="0"/>
    </xf>
    <xf numFmtId="0" fontId="8" fillId="0" borderId="92" xfId="66" applyFont="1" applyFill="1" applyBorder="1" applyAlignment="1" applyProtection="1">
      <alignment horizontal="left" vertical="center" wrapText="1" indent="2"/>
      <protection/>
    </xf>
    <xf numFmtId="170" fontId="8" fillId="20" borderId="126" xfId="66" applyNumberFormat="1" applyFont="1" applyFill="1" applyBorder="1" applyAlignment="1" applyProtection="1">
      <alignment horizontal="right" vertical="center" wrapText="1"/>
      <protection locked="0"/>
    </xf>
    <xf numFmtId="49" fontId="8" fillId="0" borderId="87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119" xfId="66" applyFont="1" applyFill="1" applyBorder="1" applyAlignment="1" applyProtection="1">
      <alignment horizontal="left" vertical="center" wrapText="1" indent="2"/>
      <protection/>
    </xf>
    <xf numFmtId="170" fontId="8" fillId="20" borderId="125" xfId="66" applyNumberFormat="1" applyFont="1" applyFill="1" applyBorder="1" applyAlignment="1" applyProtection="1">
      <alignment horizontal="right" vertical="center" wrapText="1"/>
      <protection locked="0"/>
    </xf>
    <xf numFmtId="170" fontId="8" fillId="20" borderId="119" xfId="66" applyNumberFormat="1" applyFont="1" applyFill="1" applyBorder="1" applyAlignment="1" applyProtection="1">
      <alignment horizontal="right" vertical="center" wrapText="1"/>
      <protection locked="0"/>
    </xf>
    <xf numFmtId="0" fontId="9" fillId="0" borderId="91" xfId="66" applyFont="1" applyFill="1" applyBorder="1" applyAlignment="1" applyProtection="1">
      <alignment horizontal="left" vertical="center" wrapText="1" indent="1"/>
      <protection/>
    </xf>
    <xf numFmtId="0" fontId="19" fillId="0" borderId="91" xfId="66" applyFont="1" applyFill="1" applyBorder="1" applyAlignment="1" applyProtection="1">
      <alignment vertical="center" wrapText="1"/>
      <protection/>
    </xf>
    <xf numFmtId="170" fontId="9" fillId="0" borderId="91" xfId="66" applyNumberFormat="1" applyFont="1" applyFill="1" applyBorder="1" applyAlignment="1" applyProtection="1">
      <alignment vertical="center" wrapText="1"/>
      <protection/>
    </xf>
    <xf numFmtId="170" fontId="9" fillId="0" borderId="18" xfId="66" applyNumberFormat="1" applyFont="1" applyFill="1" applyBorder="1" applyAlignment="1" applyProtection="1">
      <alignment vertical="center" wrapText="1"/>
      <protection/>
    </xf>
    <xf numFmtId="0" fontId="25" fillId="0" borderId="0" xfId="66" applyFont="1" applyFill="1">
      <alignment/>
      <protection/>
    </xf>
    <xf numFmtId="0" fontId="68" fillId="0" borderId="0" xfId="66" applyFont="1" applyFill="1">
      <alignment/>
      <protection/>
    </xf>
    <xf numFmtId="0" fontId="9" fillId="0" borderId="125" xfId="66" applyFont="1" applyFill="1" applyBorder="1" applyAlignment="1" applyProtection="1">
      <alignment vertical="center" wrapText="1"/>
      <protection/>
    </xf>
    <xf numFmtId="3" fontId="9" fillId="0" borderId="86" xfId="66" applyNumberFormat="1" applyFont="1" applyFill="1" applyBorder="1" applyAlignment="1" applyProtection="1">
      <alignment horizontal="right" vertical="center" wrapText="1"/>
      <protection/>
    </xf>
    <xf numFmtId="3" fontId="9" fillId="0" borderId="118" xfId="66" applyNumberFormat="1" applyFont="1" applyFill="1" applyBorder="1" applyAlignment="1" applyProtection="1">
      <alignment horizontal="right" vertical="center" wrapText="1"/>
      <protection/>
    </xf>
    <xf numFmtId="3" fontId="8" fillId="0" borderId="135" xfId="66" applyNumberFormat="1" applyFont="1" applyFill="1" applyBorder="1" applyAlignment="1" applyProtection="1">
      <alignment horizontal="right" vertical="center" wrapText="1"/>
      <protection/>
    </xf>
    <xf numFmtId="3" fontId="8" fillId="0" borderId="132" xfId="66" applyNumberFormat="1" applyFont="1" applyFill="1" applyBorder="1" applyAlignment="1" applyProtection="1">
      <alignment horizontal="right" vertical="center" wrapText="1"/>
      <protection/>
    </xf>
    <xf numFmtId="3" fontId="8" fillId="0" borderId="80" xfId="66" applyNumberFormat="1" applyFont="1" applyFill="1" applyBorder="1" applyAlignment="1" applyProtection="1">
      <alignment horizontal="right" vertical="center" wrapText="1"/>
      <protection/>
    </xf>
    <xf numFmtId="3" fontId="8" fillId="0" borderId="13" xfId="66" applyNumberFormat="1" applyFont="1" applyFill="1" applyBorder="1" applyAlignment="1" applyProtection="1">
      <alignment horizontal="right" vertical="center" wrapText="1"/>
      <protection/>
    </xf>
    <xf numFmtId="0" fontId="8" fillId="0" borderId="10" xfId="66" applyFont="1" applyFill="1" applyBorder="1" applyAlignment="1" applyProtection="1">
      <alignment horizontal="left" indent="5"/>
      <protection/>
    </xf>
    <xf numFmtId="3" fontId="8" fillId="0" borderId="130" xfId="66" applyNumberFormat="1" applyFont="1" applyFill="1" applyBorder="1" applyAlignment="1" applyProtection="1">
      <alignment horizontal="right" vertical="center" wrapText="1"/>
      <protection/>
    </xf>
    <xf numFmtId="3" fontId="8" fillId="0" borderId="93" xfId="66" applyNumberFormat="1" applyFont="1" applyFill="1" applyBorder="1" applyAlignment="1" applyProtection="1">
      <alignment horizontal="right" vertical="center" wrapText="1"/>
      <protection/>
    </xf>
    <xf numFmtId="3" fontId="8" fillId="0" borderId="126" xfId="66" applyNumberFormat="1" applyFont="1" applyFill="1" applyBorder="1" applyAlignment="1" applyProtection="1">
      <alignment horizontal="right" vertical="center" wrapText="1"/>
      <protection/>
    </xf>
    <xf numFmtId="3" fontId="8" fillId="0" borderId="23" xfId="66" applyNumberFormat="1" applyFont="1" applyFill="1" applyBorder="1" applyAlignment="1" applyProtection="1">
      <alignment horizontal="right" vertical="center" wrapText="1"/>
      <protection/>
    </xf>
    <xf numFmtId="0" fontId="8" fillId="0" borderId="17" xfId="66" applyFont="1" applyFill="1" applyBorder="1" applyAlignment="1" applyProtection="1">
      <alignment horizontal="left" indent="5"/>
      <protection/>
    </xf>
    <xf numFmtId="3" fontId="8" fillId="0" borderId="116" xfId="66" applyNumberFormat="1" applyFont="1" applyFill="1" applyBorder="1" applyAlignment="1" applyProtection="1">
      <alignment horizontal="right" vertical="center" wrapText="1"/>
      <protection/>
    </xf>
    <xf numFmtId="3" fontId="8" fillId="0" borderId="70" xfId="66" applyNumberFormat="1" applyFont="1" applyFill="1" applyBorder="1" applyAlignment="1" applyProtection="1">
      <alignment horizontal="right" vertical="center" wrapText="1"/>
      <protection/>
    </xf>
    <xf numFmtId="0" fontId="5" fillId="0" borderId="89" xfId="0" applyFont="1" applyBorder="1" applyAlignment="1">
      <alignment/>
    </xf>
    <xf numFmtId="3" fontId="9" fillId="0" borderId="120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9" fillId="0" borderId="137" xfId="0" applyNumberFormat="1" applyFont="1" applyBorder="1" applyAlignment="1">
      <alignment/>
    </xf>
    <xf numFmtId="3" fontId="9" fillId="0" borderId="13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3" fillId="0" borderId="138" xfId="0" applyFont="1" applyBorder="1" applyAlignment="1">
      <alignment/>
    </xf>
    <xf numFmtId="0" fontId="63" fillId="0" borderId="73" xfId="0" applyFont="1" applyBorder="1" applyAlignment="1">
      <alignment/>
    </xf>
    <xf numFmtId="3" fontId="63" fillId="0" borderId="73" xfId="0" applyNumberFormat="1" applyFont="1" applyBorder="1" applyAlignment="1">
      <alignment/>
    </xf>
    <xf numFmtId="3" fontId="63" fillId="0" borderId="136" xfId="0" applyNumberFormat="1" applyFont="1" applyBorder="1" applyAlignment="1">
      <alignment/>
    </xf>
    <xf numFmtId="0" fontId="69" fillId="0" borderId="118" xfId="0" applyFont="1" applyBorder="1" applyAlignment="1">
      <alignment/>
    </xf>
    <xf numFmtId="3" fontId="37" fillId="0" borderId="73" xfId="0" applyNumberFormat="1" applyFont="1" applyBorder="1" applyAlignment="1">
      <alignment/>
    </xf>
    <xf numFmtId="3" fontId="37" fillId="0" borderId="136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4" fillId="0" borderId="90" xfId="0" applyFont="1" applyBorder="1" applyAlignment="1">
      <alignment/>
    </xf>
    <xf numFmtId="3" fontId="4" fillId="0" borderId="97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3" fontId="37" fillId="0" borderId="92" xfId="0" applyNumberFormat="1" applyFont="1" applyBorder="1" applyAlignment="1">
      <alignment/>
    </xf>
    <xf numFmtId="3" fontId="37" fillId="0" borderId="93" xfId="0" applyNumberFormat="1" applyFont="1" applyBorder="1" applyAlignment="1">
      <alignment/>
    </xf>
    <xf numFmtId="0" fontId="5" fillId="0" borderId="86" xfId="0" applyFont="1" applyBorder="1" applyAlignment="1">
      <alignment/>
    </xf>
    <xf numFmtId="3" fontId="5" fillId="0" borderId="87" xfId="40" applyNumberFormat="1" applyFont="1" applyBorder="1" applyAlignment="1">
      <alignment/>
    </xf>
    <xf numFmtId="3" fontId="69" fillId="0" borderId="121" xfId="0" applyNumberFormat="1" applyFont="1" applyBorder="1" applyAlignment="1">
      <alignment/>
    </xf>
    <xf numFmtId="3" fontId="4" fillId="0" borderId="122" xfId="40" applyNumberFormat="1" applyFont="1" applyBorder="1" applyAlignment="1">
      <alignment/>
    </xf>
    <xf numFmtId="3" fontId="4" fillId="0" borderId="92" xfId="40" applyNumberFormat="1" applyFont="1" applyBorder="1" applyAlignment="1">
      <alignment/>
    </xf>
    <xf numFmtId="3" fontId="5" fillId="0" borderId="87" xfId="40" applyNumberFormat="1" applyFont="1" applyBorder="1" applyAlignment="1">
      <alignment vertical="center"/>
    </xf>
    <xf numFmtId="3" fontId="5" fillId="0" borderId="121" xfId="40" applyNumberFormat="1" applyFont="1" applyBorder="1" applyAlignment="1">
      <alignment vertical="center"/>
    </xf>
    <xf numFmtId="0" fontId="70" fillId="0" borderId="0" xfId="0" applyFont="1" applyAlignment="1">
      <alignment/>
    </xf>
    <xf numFmtId="0" fontId="9" fillId="0" borderId="21" xfId="0" applyFont="1" applyBorder="1" applyAlignment="1">
      <alignment/>
    </xf>
    <xf numFmtId="3" fontId="9" fillId="0" borderId="138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39" xfId="0" applyFont="1" applyBorder="1" applyAlignment="1">
      <alignment/>
    </xf>
    <xf numFmtId="0" fontId="8" fillId="0" borderId="22" xfId="0" applyFont="1" applyBorder="1" applyAlignment="1">
      <alignment/>
    </xf>
    <xf numFmtId="0" fontId="71" fillId="0" borderId="87" xfId="0" applyFont="1" applyBorder="1" applyAlignment="1">
      <alignment/>
    </xf>
    <xf numFmtId="3" fontId="11" fillId="0" borderId="119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49" fontId="39" fillId="0" borderId="95" xfId="0" applyNumberFormat="1" applyFont="1" applyFill="1" applyBorder="1" applyAlignment="1">
      <alignment/>
    </xf>
    <xf numFmtId="3" fontId="72" fillId="0" borderId="14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73" fillId="0" borderId="2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39" fillId="0" borderId="124" xfId="0" applyNumberFormat="1" applyFont="1" applyBorder="1" applyAlignment="1">
      <alignment/>
    </xf>
    <xf numFmtId="3" fontId="39" fillId="0" borderId="14" xfId="0" applyNumberFormat="1" applyFont="1" applyFill="1" applyBorder="1" applyAlignment="1">
      <alignment/>
    </xf>
    <xf numFmtId="10" fontId="19" fillId="0" borderId="10" xfId="75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10" fontId="19" fillId="0" borderId="13" xfId="75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39" fillId="0" borderId="124" xfId="0" applyNumberFormat="1" applyFont="1" applyFill="1" applyBorder="1" applyAlignment="1">
      <alignment/>
    </xf>
    <xf numFmtId="3" fontId="8" fillId="0" borderId="121" xfId="66" applyNumberFormat="1" applyFont="1" applyFill="1" applyBorder="1">
      <alignment/>
      <protection/>
    </xf>
    <xf numFmtId="3" fontId="74" fillId="0" borderId="11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132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74" fillId="0" borderId="13" xfId="0" applyNumberFormat="1" applyFont="1" applyBorder="1" applyAlignment="1">
      <alignment/>
    </xf>
    <xf numFmtId="0" fontId="0" fillId="0" borderId="0" xfId="0" applyFill="1" applyAlignment="1" applyProtection="1">
      <alignment horizontal="left" vertical="center"/>
      <protection/>
    </xf>
    <xf numFmtId="170" fontId="8" fillId="0" borderId="129" xfId="67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0" fontId="4" fillId="0" borderId="0" xfId="67" applyNumberForma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0" xfId="67" applyFont="1" applyFill="1" applyAlignment="1">
      <alignment vertical="center" wrapText="1"/>
      <protection/>
    </xf>
    <xf numFmtId="0" fontId="10" fillId="0" borderId="0" xfId="0" applyFont="1" applyAlignment="1">
      <alignment horizontal="right"/>
    </xf>
    <xf numFmtId="0" fontId="28" fillId="0" borderId="0" xfId="0" applyFont="1" applyAlignment="1">
      <alignment horizontal="centerContinuous"/>
    </xf>
    <xf numFmtId="0" fontId="5" fillId="0" borderId="8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 quotePrefix="1">
      <alignment/>
    </xf>
    <xf numFmtId="164" fontId="0" fillId="0" borderId="0" xfId="0" applyNumberFormat="1" applyFont="1" applyAlignment="1">
      <alignment/>
    </xf>
    <xf numFmtId="0" fontId="17" fillId="0" borderId="14" xfId="0" applyFont="1" applyBorder="1" applyAlignment="1">
      <alignment/>
    </xf>
    <xf numFmtId="0" fontId="4" fillId="0" borderId="14" xfId="0" applyFont="1" applyBorder="1" applyAlignment="1" quotePrefix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75" fillId="0" borderId="0" xfId="0" applyFont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97" xfId="0" applyNumberFormat="1" applyFont="1" applyBorder="1" applyAlignment="1">
      <alignment/>
    </xf>
    <xf numFmtId="0" fontId="5" fillId="0" borderId="87" xfId="0" applyFont="1" applyBorder="1" applyAlignment="1">
      <alignment vertical="center"/>
    </xf>
    <xf numFmtId="164" fontId="5" fillId="0" borderId="121" xfId="4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26" xfId="0" applyFont="1" applyBorder="1" applyAlignment="1">
      <alignment/>
    </xf>
    <xf numFmtId="49" fontId="4" fillId="0" borderId="97" xfId="0" applyNumberFormat="1" applyFont="1" applyBorder="1" applyAlignment="1">
      <alignment/>
    </xf>
    <xf numFmtId="164" fontId="4" fillId="0" borderId="80" xfId="40" applyNumberFormat="1" applyFont="1" applyBorder="1" applyAlignment="1">
      <alignment/>
    </xf>
    <xf numFmtId="164" fontId="4" fillId="0" borderId="80" xfId="40" applyNumberFormat="1" applyFont="1" applyBorder="1" applyAlignment="1">
      <alignment/>
    </xf>
    <xf numFmtId="164" fontId="6" fillId="0" borderId="80" xfId="40" applyNumberFormat="1" applyFont="1" applyBorder="1" applyAlignment="1">
      <alignment/>
    </xf>
    <xf numFmtId="164" fontId="17" fillId="0" borderId="80" xfId="40" applyNumberFormat="1" applyFont="1" applyBorder="1" applyAlignment="1">
      <alignment/>
    </xf>
    <xf numFmtId="164" fontId="4" fillId="0" borderId="135" xfId="40" applyNumberFormat="1" applyFont="1" applyBorder="1" applyAlignment="1">
      <alignment/>
    </xf>
    <xf numFmtId="164" fontId="4" fillId="0" borderId="126" xfId="40" applyNumberFormat="1" applyFont="1" applyBorder="1" applyAlignment="1">
      <alignment/>
    </xf>
    <xf numFmtId="164" fontId="5" fillId="0" borderId="125" xfId="4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7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4" fillId="0" borderId="135" xfId="0" applyNumberFormat="1" applyFont="1" applyBorder="1" applyAlignment="1">
      <alignment/>
    </xf>
    <xf numFmtId="0" fontId="0" fillId="0" borderId="132" xfId="0" applyFont="1" applyBorder="1" applyAlignment="1">
      <alignment/>
    </xf>
    <xf numFmtId="0" fontId="5" fillId="0" borderId="125" xfId="0" applyFont="1" applyBorder="1" applyAlignment="1">
      <alignment horizontal="center" vertical="center"/>
    </xf>
    <xf numFmtId="0" fontId="69" fillId="0" borderId="121" xfId="0" applyFont="1" applyBorder="1" applyAlignment="1">
      <alignment horizontal="center" vertical="center"/>
    </xf>
    <xf numFmtId="164" fontId="76" fillId="0" borderId="80" xfId="40" applyNumberFormat="1" applyFont="1" applyBorder="1" applyAlignment="1">
      <alignment/>
    </xf>
    <xf numFmtId="0" fontId="17" fillId="0" borderId="19" xfId="0" applyFont="1" applyBorder="1" applyAlignment="1">
      <alignment/>
    </xf>
    <xf numFmtId="164" fontId="4" fillId="0" borderId="12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77" fillId="0" borderId="0" xfId="66" applyFont="1" applyFill="1">
      <alignment/>
      <protection/>
    </xf>
    <xf numFmtId="3" fontId="78" fillId="0" borderId="10" xfId="66" applyNumberFormat="1" applyFont="1" applyFill="1" applyBorder="1">
      <alignment/>
      <protection/>
    </xf>
    <xf numFmtId="3" fontId="78" fillId="0" borderId="13" xfId="66" applyNumberFormat="1" applyFont="1" applyFill="1" applyBorder="1">
      <alignment/>
      <protection/>
    </xf>
    <xf numFmtId="3" fontId="8" fillId="0" borderId="73" xfId="0" applyNumberFormat="1" applyFont="1" applyBorder="1" applyAlignment="1">
      <alignment/>
    </xf>
    <xf numFmtId="167" fontId="8" fillId="0" borderId="42" xfId="44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49" fontId="8" fillId="0" borderId="22" xfId="66" applyNumberFormat="1" applyFont="1" applyFill="1" applyBorder="1" applyAlignment="1" applyProtection="1">
      <alignment horizontal="left" vertical="center" wrapText="1" indent="1"/>
      <protection/>
    </xf>
    <xf numFmtId="0" fontId="8" fillId="0" borderId="22" xfId="66" applyFont="1" applyFill="1" applyBorder="1" applyAlignment="1" applyProtection="1">
      <alignment horizontal="left" indent="1"/>
      <protection/>
    </xf>
    <xf numFmtId="170" fontId="8" fillId="0" borderId="22" xfId="66" applyNumberFormat="1" applyFont="1" applyFill="1" applyBorder="1" applyAlignment="1" applyProtection="1">
      <alignment horizontal="right" vertical="center" wrapText="1"/>
      <protection locked="0"/>
    </xf>
    <xf numFmtId="3" fontId="8" fillId="0" borderId="93" xfId="66" applyNumberFormat="1" applyFont="1" applyFill="1" applyBorder="1">
      <alignment/>
      <protection/>
    </xf>
    <xf numFmtId="3" fontId="9" fillId="0" borderId="93" xfId="66" applyNumberFormat="1" applyFont="1" applyFill="1" applyBorder="1">
      <alignment/>
      <protection/>
    </xf>
    <xf numFmtId="3" fontId="8" fillId="0" borderId="125" xfId="66" applyNumberFormat="1" applyFont="1" applyFill="1" applyBorder="1">
      <alignment/>
      <protection/>
    </xf>
    <xf numFmtId="170" fontId="10" fillId="0" borderId="137" xfId="66" applyNumberFormat="1" applyFont="1" applyFill="1" applyBorder="1" applyAlignment="1" applyProtection="1">
      <alignment horizontal="right" vertical="center" wrapText="1"/>
      <protection/>
    </xf>
    <xf numFmtId="170" fontId="10" fillId="0" borderId="12" xfId="66" applyNumberFormat="1" applyFont="1" applyFill="1" applyBorder="1" applyAlignment="1" applyProtection="1">
      <alignment horizontal="right" vertical="center" wrapText="1"/>
      <protection/>
    </xf>
    <xf numFmtId="170" fontId="8" fillId="0" borderId="116" xfId="66" applyNumberFormat="1" applyFont="1" applyFill="1" applyBorder="1" applyAlignment="1" applyProtection="1">
      <alignment horizontal="right" vertical="center" wrapText="1"/>
      <protection locked="0"/>
    </xf>
    <xf numFmtId="0" fontId="4" fillId="0" borderId="53" xfId="61" applyFont="1" applyBorder="1">
      <alignment/>
      <protection/>
    </xf>
    <xf numFmtId="167" fontId="8" fillId="0" borderId="140" xfId="44" applyNumberFormat="1" applyFont="1" applyFill="1" applyBorder="1" applyAlignment="1" applyProtection="1">
      <alignment/>
      <protection/>
    </xf>
    <xf numFmtId="167" fontId="8" fillId="0" borderId="104" xfId="44" applyNumberFormat="1" applyFont="1" applyFill="1" applyBorder="1" applyAlignment="1" applyProtection="1">
      <alignment/>
      <protection/>
    </xf>
    <xf numFmtId="167" fontId="8" fillId="0" borderId="141" xfId="44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5" fillId="0" borderId="142" xfId="61" applyFont="1" applyBorder="1">
      <alignment/>
      <protection/>
    </xf>
    <xf numFmtId="167" fontId="8" fillId="0" borderId="106" xfId="44" applyNumberFormat="1" applyFont="1" applyFill="1" applyBorder="1" applyAlignment="1" applyProtection="1">
      <alignment/>
      <protection/>
    </xf>
    <xf numFmtId="0" fontId="5" fillId="0" borderId="143" xfId="61" applyFont="1" applyBorder="1">
      <alignment/>
      <protection/>
    </xf>
    <xf numFmtId="167" fontId="8" fillId="0" borderId="144" xfId="44" applyNumberFormat="1" applyFont="1" applyFill="1" applyBorder="1" applyAlignment="1" applyProtection="1">
      <alignment/>
      <protection/>
    </xf>
    <xf numFmtId="167" fontId="8" fillId="0" borderId="145" xfId="44" applyNumberFormat="1" applyFont="1" applyFill="1" applyBorder="1" applyAlignment="1" applyProtection="1">
      <alignment/>
      <protection/>
    </xf>
    <xf numFmtId="0" fontId="5" fillId="0" borderId="83" xfId="61" applyFont="1" applyBorder="1" applyAlignment="1">
      <alignment vertical="center"/>
      <protection/>
    </xf>
    <xf numFmtId="167" fontId="9" fillId="0" borderId="84" xfId="44" applyNumberFormat="1" applyFont="1" applyFill="1" applyBorder="1" applyAlignment="1" applyProtection="1">
      <alignment vertical="center"/>
      <protection/>
    </xf>
    <xf numFmtId="167" fontId="9" fillId="0" borderId="112" xfId="44" applyNumberFormat="1" applyFont="1" applyFill="1" applyBorder="1" applyAlignment="1" applyProtection="1">
      <alignment vertical="center"/>
      <protection/>
    </xf>
    <xf numFmtId="3" fontId="79" fillId="0" borderId="146" xfId="0" applyNumberFormat="1" applyFont="1" applyBorder="1" applyAlignment="1">
      <alignment/>
    </xf>
    <xf numFmtId="0" fontId="2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3" fontId="33" fillId="6" borderId="125" xfId="0" applyNumberFormat="1" applyFont="1" applyFill="1" applyBorder="1" applyAlignment="1">
      <alignment/>
    </xf>
    <xf numFmtId="3" fontId="33" fillId="6" borderId="82" xfId="0" applyNumberFormat="1" applyFont="1" applyFill="1" applyBorder="1" applyAlignment="1">
      <alignment/>
    </xf>
    <xf numFmtId="3" fontId="33" fillId="6" borderId="147" xfId="0" applyNumberFormat="1" applyFont="1" applyFill="1" applyBorder="1" applyAlignment="1">
      <alignment/>
    </xf>
    <xf numFmtId="3" fontId="33" fillId="6" borderId="86" xfId="0" applyNumberFormat="1" applyFont="1" applyFill="1" applyBorder="1" applyAlignment="1">
      <alignment/>
    </xf>
    <xf numFmtId="3" fontId="33" fillId="6" borderId="146" xfId="0" applyNumberFormat="1" applyFont="1" applyFill="1" applyBorder="1" applyAlignment="1">
      <alignment/>
    </xf>
    <xf numFmtId="3" fontId="4" fillId="0" borderId="0" xfId="60" applyNumberFormat="1" applyFont="1">
      <alignment/>
      <protection/>
    </xf>
    <xf numFmtId="4" fontId="33" fillId="6" borderId="86" xfId="0" applyNumberFormat="1" applyFont="1" applyFill="1" applyBorder="1" applyAlignment="1">
      <alignment/>
    </xf>
    <xf numFmtId="4" fontId="33" fillId="6" borderId="146" xfId="0" applyNumberFormat="1" applyFont="1" applyFill="1" applyBorder="1" applyAlignment="1">
      <alignment/>
    </xf>
    <xf numFmtId="4" fontId="33" fillId="6" borderId="82" xfId="0" applyNumberFormat="1" applyFont="1" applyFill="1" applyBorder="1" applyAlignment="1">
      <alignment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36" xfId="60" applyFont="1" applyBorder="1" applyAlignment="1">
      <alignment horizontal="center" vertical="center" wrapText="1"/>
      <protection/>
    </xf>
    <xf numFmtId="0" fontId="25" fillId="0" borderId="17" xfId="60" applyFont="1" applyBorder="1" applyAlignment="1">
      <alignment horizontal="center" vertical="center"/>
      <protection/>
    </xf>
    <xf numFmtId="167" fontId="24" fillId="0" borderId="19" xfId="43" applyNumberFormat="1" applyFont="1" applyFill="1" applyBorder="1" applyAlignment="1" applyProtection="1">
      <alignment horizontal="center"/>
      <protection/>
    </xf>
    <xf numFmtId="167" fontId="24" fillId="0" borderId="11" xfId="43" applyNumberFormat="1" applyFont="1" applyFill="1" applyBorder="1" applyAlignment="1" applyProtection="1">
      <alignment horizontal="center"/>
      <protection/>
    </xf>
    <xf numFmtId="170" fontId="24" fillId="0" borderId="27" xfId="67" applyNumberFormat="1" applyFont="1" applyFill="1" applyBorder="1" applyAlignment="1" applyProtection="1">
      <alignment horizontal="center" vertical="center" wrapText="1"/>
      <protection locked="0"/>
    </xf>
    <xf numFmtId="170" fontId="24" fillId="0" borderId="135" xfId="67" applyNumberFormat="1" applyFont="1" applyFill="1" applyBorder="1" applyAlignment="1" applyProtection="1">
      <alignment horizontal="center" vertical="center" wrapText="1"/>
      <protection locked="0"/>
    </xf>
    <xf numFmtId="167" fontId="24" fillId="0" borderId="97" xfId="43" applyNumberFormat="1" applyFont="1" applyFill="1" applyBorder="1" applyAlignment="1" applyProtection="1">
      <alignment horizontal="right"/>
      <protection/>
    </xf>
    <xf numFmtId="167" fontId="24" fillId="0" borderId="22" xfId="43" applyNumberFormat="1" applyFont="1" applyFill="1" applyBorder="1" applyAlignment="1" applyProtection="1">
      <alignment horizontal="right"/>
      <protection/>
    </xf>
    <xf numFmtId="167" fontId="24" fillId="0" borderId="22" xfId="43" applyNumberFormat="1" applyFont="1" applyFill="1" applyBorder="1" applyAlignment="1" applyProtection="1">
      <alignment horizontal="center"/>
      <protection/>
    </xf>
    <xf numFmtId="167" fontId="24" fillId="0" borderId="23" xfId="43" applyNumberFormat="1" applyFont="1" applyFill="1" applyBorder="1" applyAlignment="1" applyProtection="1">
      <alignment horizontal="right"/>
      <protection/>
    </xf>
    <xf numFmtId="3" fontId="24" fillId="0" borderId="97" xfId="43" applyNumberFormat="1" applyFont="1" applyFill="1" applyBorder="1" applyAlignment="1" applyProtection="1">
      <alignment horizontal="center"/>
      <protection/>
    </xf>
    <xf numFmtId="3" fontId="24" fillId="0" borderId="10" xfId="67" applyNumberFormat="1" applyFont="1" applyFill="1" applyBorder="1" applyAlignment="1" applyProtection="1">
      <alignment horizontal="center" wrapText="1"/>
      <protection locked="0"/>
    </xf>
    <xf numFmtId="3" fontId="24" fillId="0" borderId="22" xfId="43" applyNumberFormat="1" applyFont="1" applyFill="1" applyBorder="1" applyAlignment="1" applyProtection="1">
      <alignment horizontal="center"/>
      <protection/>
    </xf>
    <xf numFmtId="3" fontId="24" fillId="0" borderId="23" xfId="43" applyNumberFormat="1" applyFont="1" applyFill="1" applyBorder="1" applyAlignment="1" applyProtection="1">
      <alignment horizontal="center"/>
      <protection/>
    </xf>
    <xf numFmtId="0" fontId="24" fillId="0" borderId="91" xfId="60" applyFont="1" applyBorder="1">
      <alignment/>
      <protection/>
    </xf>
    <xf numFmtId="167" fontId="24" fillId="0" borderId="123" xfId="43" applyNumberFormat="1" applyFont="1" applyFill="1" applyBorder="1" applyAlignment="1" applyProtection="1">
      <alignment/>
      <protection/>
    </xf>
    <xf numFmtId="167" fontId="24" fillId="0" borderId="25" xfId="43" applyNumberFormat="1" applyFont="1" applyFill="1" applyBorder="1" applyAlignment="1" applyProtection="1">
      <alignment/>
      <protection/>
    </xf>
    <xf numFmtId="167" fontId="24" fillId="0" borderId="94" xfId="43" applyNumberFormat="1" applyFont="1" applyFill="1" applyBorder="1" applyAlignment="1" applyProtection="1">
      <alignment/>
      <protection/>
    </xf>
    <xf numFmtId="0" fontId="4" fillId="0" borderId="30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4" fillId="0" borderId="148" xfId="60" applyFont="1" applyBorder="1" applyAlignment="1">
      <alignment horizontal="center" vertical="center" wrapText="1"/>
      <protection/>
    </xf>
    <xf numFmtId="0" fontId="4" fillId="0" borderId="0" xfId="68">
      <alignment/>
      <protection/>
    </xf>
    <xf numFmtId="0" fontId="87" fillId="0" borderId="0" xfId="68" applyFont="1" applyAlignment="1">
      <alignment horizontal="right"/>
      <protection/>
    </xf>
    <xf numFmtId="0" fontId="89" fillId="0" borderId="0" xfId="68" applyFont="1" applyAlignment="1">
      <alignment horizontal="center"/>
      <protection/>
    </xf>
    <xf numFmtId="0" fontId="90" fillId="0" borderId="87" xfId="68" applyFont="1" applyBorder="1" applyAlignment="1">
      <alignment horizontal="center" vertical="center" wrapText="1"/>
      <protection/>
    </xf>
    <xf numFmtId="0" fontId="89" fillId="0" borderId="119" xfId="68" applyFont="1" applyBorder="1" applyAlignment="1">
      <alignment horizontal="center" vertical="center" wrapText="1"/>
      <protection/>
    </xf>
    <xf numFmtId="0" fontId="89" fillId="0" borderId="121" xfId="68" applyFont="1" applyBorder="1" applyAlignment="1">
      <alignment horizontal="center" vertical="center" wrapText="1"/>
      <protection/>
    </xf>
    <xf numFmtId="0" fontId="89" fillId="0" borderId="26" xfId="68" applyFont="1" applyBorder="1" applyAlignment="1">
      <alignment horizontal="center" vertical="top" wrapText="1"/>
      <protection/>
    </xf>
    <xf numFmtId="0" fontId="89" fillId="0" borderId="14" xfId="68" applyFont="1" applyBorder="1" applyAlignment="1">
      <alignment horizontal="center" vertical="top" wrapText="1"/>
      <protection/>
    </xf>
    <xf numFmtId="0" fontId="89" fillId="0" borderId="10" xfId="68" applyFont="1" applyBorder="1" applyAlignment="1">
      <alignment horizontal="center" vertical="top" wrapText="1"/>
      <protection/>
    </xf>
    <xf numFmtId="0" fontId="89" fillId="0" borderId="13" xfId="68" applyFont="1" applyBorder="1" applyAlignment="1">
      <alignment horizontal="center" vertical="top" wrapText="1"/>
      <protection/>
    </xf>
    <xf numFmtId="0" fontId="89" fillId="0" borderId="97" xfId="68" applyFont="1" applyBorder="1" applyAlignment="1">
      <alignment horizontal="center" vertical="top" wrapText="1"/>
      <protection/>
    </xf>
    <xf numFmtId="0" fontId="89" fillId="0" borderId="22" xfId="68" applyFont="1" applyBorder="1" applyAlignment="1">
      <alignment horizontal="center" vertical="top" wrapText="1"/>
      <protection/>
    </xf>
    <xf numFmtId="0" fontId="89" fillId="0" borderId="23" xfId="68" applyFont="1" applyBorder="1" applyAlignment="1">
      <alignment horizontal="center" vertical="top" wrapText="1"/>
      <protection/>
    </xf>
    <xf numFmtId="0" fontId="89" fillId="21" borderId="119" xfId="68" applyFont="1" applyFill="1" applyBorder="1" applyAlignment="1">
      <alignment horizontal="center" vertical="top" wrapText="1"/>
      <protection/>
    </xf>
    <xf numFmtId="0" fontId="89" fillId="0" borderId="121" xfId="68" applyFont="1" applyBorder="1" applyAlignment="1">
      <alignment horizontal="center" vertical="top" wrapText="1"/>
      <protection/>
    </xf>
    <xf numFmtId="0" fontId="91" fillId="0" borderId="27" xfId="68" applyFont="1" applyBorder="1" applyAlignment="1">
      <alignment horizontal="left" vertical="top" wrapText="1"/>
      <protection/>
    </xf>
    <xf numFmtId="0" fontId="91" fillId="0" borderId="10" xfId="68" applyFont="1" applyBorder="1" applyAlignment="1">
      <alignment horizontal="left" vertical="top" wrapText="1"/>
      <protection/>
    </xf>
    <xf numFmtId="0" fontId="91" fillId="0" borderId="27" xfId="68" applyFont="1" applyBorder="1" applyAlignment="1">
      <alignment horizontal="right" vertical="top" wrapText="1"/>
      <protection/>
    </xf>
    <xf numFmtId="6" fontId="91" fillId="0" borderId="27" xfId="68" applyNumberFormat="1" applyFont="1" applyBorder="1" applyAlignment="1">
      <alignment horizontal="right" vertical="top" wrapText="1"/>
      <protection/>
    </xf>
    <xf numFmtId="0" fontId="91" fillId="0" borderId="10" xfId="68" applyFont="1" applyBorder="1" applyAlignment="1">
      <alignment horizontal="right" vertical="top" wrapText="1"/>
      <protection/>
    </xf>
    <xf numFmtId="6" fontId="91" fillId="0" borderId="10" xfId="68" applyNumberFormat="1" applyFont="1" applyBorder="1" applyAlignment="1">
      <alignment horizontal="right" vertical="top" wrapText="1"/>
      <protection/>
    </xf>
    <xf numFmtId="0" fontId="91" fillId="0" borderId="132" xfId="68" applyFont="1" applyBorder="1" applyAlignment="1">
      <alignment horizontal="center" vertical="top" wrapText="1"/>
      <protection/>
    </xf>
    <xf numFmtId="0" fontId="91" fillId="0" borderId="13" xfId="68" applyFont="1" applyBorder="1" applyAlignment="1">
      <alignment horizontal="center" vertical="top" wrapText="1"/>
      <protection/>
    </xf>
    <xf numFmtId="0" fontId="86" fillId="0" borderId="0" xfId="68" applyFont="1" applyAlignment="1">
      <alignment horizontal="right"/>
      <protection/>
    </xf>
    <xf numFmtId="0" fontId="88" fillId="0" borderId="0" xfId="68" applyFont="1" applyAlignment="1">
      <alignment horizontal="center" vertical="center" wrapText="1"/>
      <protection/>
    </xf>
    <xf numFmtId="10" fontId="9" fillId="0" borderId="70" xfId="60" applyNumberFormat="1" applyFont="1" applyBorder="1">
      <alignment/>
      <protection/>
    </xf>
    <xf numFmtId="10" fontId="8" fillId="0" borderId="13" xfId="60" applyNumberFormat="1" applyFont="1" applyBorder="1">
      <alignment/>
      <protection/>
    </xf>
    <xf numFmtId="0" fontId="8" fillId="0" borderId="13" xfId="60" applyFont="1" applyBorder="1">
      <alignment/>
      <protection/>
    </xf>
    <xf numFmtId="227" fontId="89" fillId="0" borderId="119" xfId="68" applyNumberFormat="1" applyFont="1" applyBorder="1" applyAlignment="1">
      <alignment horizontal="right" vertical="top" wrapText="1"/>
      <protection/>
    </xf>
    <xf numFmtId="0" fontId="37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2" fillId="0" borderId="13" xfId="0" applyFont="1" applyBorder="1" applyAlignment="1">
      <alignment/>
    </xf>
    <xf numFmtId="0" fontId="93" fillId="0" borderId="13" xfId="0" applyFont="1" applyBorder="1" applyAlignment="1">
      <alignment/>
    </xf>
    <xf numFmtId="164" fontId="69" fillId="0" borderId="121" xfId="40" applyNumberFormat="1" applyFont="1" applyBorder="1" applyAlignment="1">
      <alignment vertical="center"/>
    </xf>
    <xf numFmtId="0" fontId="23" fillId="0" borderId="64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23" fillId="0" borderId="46" xfId="60" applyFont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23" fillId="0" borderId="78" xfId="60" applyFont="1" applyBorder="1" applyAlignment="1">
      <alignment horizontal="center"/>
      <protection/>
    </xf>
    <xf numFmtId="0" fontId="9" fillId="0" borderId="3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0" fontId="9" fillId="0" borderId="28" xfId="60" applyFont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79" fillId="0" borderId="1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91" xfId="0" applyFont="1" applyBorder="1" applyAlignment="1">
      <alignment horizontal="center"/>
    </xf>
    <xf numFmtId="0" fontId="0" fillId="0" borderId="150" xfId="0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9" fillId="0" borderId="127" xfId="0" applyFont="1" applyBorder="1" applyAlignment="1">
      <alignment horizontal="center" vertical="center"/>
    </xf>
    <xf numFmtId="0" fontId="79" fillId="0" borderId="98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138" xfId="0" applyFont="1" applyBorder="1" applyAlignment="1">
      <alignment vertical="center"/>
    </xf>
    <xf numFmtId="0" fontId="9" fillId="0" borderId="117" xfId="0" applyFont="1" applyBorder="1" applyAlignment="1">
      <alignment horizontal="center" vertical="center"/>
    </xf>
    <xf numFmtId="0" fontId="67" fillId="0" borderId="0" xfId="66" applyFont="1" applyFill="1" applyBorder="1" applyAlignment="1" applyProtection="1">
      <alignment horizontal="left" vertical="center" wrapText="1"/>
      <protection/>
    </xf>
    <xf numFmtId="170" fontId="41" fillId="0" borderId="0" xfId="66" applyNumberFormat="1" applyFont="1" applyFill="1" applyBorder="1" applyAlignment="1" applyProtection="1">
      <alignment horizontal="left" vertical="center"/>
      <protection/>
    </xf>
    <xf numFmtId="170" fontId="41" fillId="0" borderId="134" xfId="66" applyNumberFormat="1" applyFont="1" applyFill="1" applyBorder="1" applyAlignment="1" applyProtection="1">
      <alignment horizontal="left" vertical="center"/>
      <protection/>
    </xf>
    <xf numFmtId="0" fontId="25" fillId="0" borderId="0" xfId="66" applyFont="1" applyFill="1" applyAlignment="1">
      <alignment horizontal="center"/>
      <protection/>
    </xf>
    <xf numFmtId="0" fontId="25" fillId="0" borderId="0" xfId="66" applyFont="1" applyFill="1" applyAlignment="1">
      <alignment horizontal="center" wrapText="1"/>
      <protection/>
    </xf>
    <xf numFmtId="170" fontId="25" fillId="0" borderId="0" xfId="66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80" fillId="0" borderId="127" xfId="0" applyFont="1" applyBorder="1" applyAlignment="1">
      <alignment horizontal="center" vertical="center"/>
    </xf>
    <xf numFmtId="0" fontId="80" fillId="0" borderId="98" xfId="0" applyFont="1" applyBorder="1" applyAlignment="1">
      <alignment horizontal="center" vertical="center"/>
    </xf>
    <xf numFmtId="0" fontId="80" fillId="0" borderId="14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89" fillId="0" borderId="87" xfId="68" applyFont="1" applyBorder="1" applyAlignment="1">
      <alignment wrapText="1"/>
      <protection/>
    </xf>
    <xf numFmtId="0" fontId="89" fillId="0" borderId="119" xfId="68" applyFont="1" applyBorder="1" applyAlignment="1">
      <alignment wrapText="1"/>
      <protection/>
    </xf>
    <xf numFmtId="170" fontId="4" fillId="0" borderId="68" xfId="67" applyNumberFormat="1" applyFill="1" applyBorder="1" applyAlignment="1" applyProtection="1">
      <alignment horizontal="left" vertical="center" wrapText="1"/>
      <protection locked="0"/>
    </xf>
    <xf numFmtId="170" fontId="4" fillId="0" borderId="98" xfId="67" applyNumberFormat="1" applyFill="1" applyBorder="1" applyAlignment="1" applyProtection="1">
      <alignment horizontal="left" vertical="center" wrapText="1"/>
      <protection locked="0"/>
    </xf>
    <xf numFmtId="170" fontId="4" fillId="0" borderId="69" xfId="67" applyNumberFormat="1" applyFill="1" applyBorder="1" applyAlignment="1" applyProtection="1">
      <alignment horizontal="left" vertical="center" wrapText="1"/>
      <protection locked="0"/>
    </xf>
    <xf numFmtId="170" fontId="4" fillId="0" borderId="100" xfId="67" applyNumberFormat="1" applyFill="1" applyBorder="1" applyAlignment="1" applyProtection="1">
      <alignment horizontal="left" vertical="center" wrapText="1"/>
      <protection locked="0"/>
    </xf>
    <xf numFmtId="170" fontId="19" fillId="0" borderId="21" xfId="67" applyNumberFormat="1" applyFont="1" applyFill="1" applyBorder="1" applyAlignment="1">
      <alignment horizontal="center" vertical="center" wrapText="1"/>
      <protection/>
    </xf>
    <xf numFmtId="170" fontId="19" fillId="0" borderId="20" xfId="67" applyNumberFormat="1" applyFont="1" applyFill="1" applyBorder="1" applyAlignment="1">
      <alignment horizontal="center" vertical="center" wrapText="1"/>
      <protection/>
    </xf>
    <xf numFmtId="170" fontId="5" fillId="0" borderId="86" xfId="67" applyNumberFormat="1" applyFont="1" applyFill="1" applyBorder="1" applyAlignment="1">
      <alignment horizontal="center" vertical="center" wrapText="1"/>
      <protection/>
    </xf>
    <xf numFmtId="170" fontId="5" fillId="0" borderId="82" xfId="67" applyNumberFormat="1" applyFont="1" applyFill="1" applyBorder="1" applyAlignment="1">
      <alignment horizontal="center" vertical="center" wrapText="1"/>
      <protection/>
    </xf>
    <xf numFmtId="170" fontId="19" fillId="0" borderId="118" xfId="67" applyNumberFormat="1" applyFont="1" applyFill="1" applyBorder="1" applyAlignment="1">
      <alignment horizontal="center" vertical="center" wrapText="1"/>
      <protection/>
    </xf>
    <xf numFmtId="170" fontId="19" fillId="0" borderId="89" xfId="67" applyNumberFormat="1" applyFont="1" applyFill="1" applyBorder="1" applyAlignment="1">
      <alignment horizontal="center" vertical="center"/>
      <protection/>
    </xf>
    <xf numFmtId="170" fontId="19" fillId="0" borderId="90" xfId="67" applyNumberFormat="1" applyFont="1" applyFill="1" applyBorder="1" applyAlignment="1">
      <alignment horizontal="center" vertical="center"/>
      <protection/>
    </xf>
    <xf numFmtId="170" fontId="19" fillId="0" borderId="91" xfId="67" applyNumberFormat="1" applyFont="1" applyFill="1" applyBorder="1" applyAlignment="1">
      <alignment horizontal="center" vertical="center"/>
      <protection/>
    </xf>
    <xf numFmtId="170" fontId="9" fillId="0" borderId="118" xfId="67" applyNumberFormat="1" applyFont="1" applyFill="1" applyBorder="1" applyAlignment="1">
      <alignment horizontal="center" vertical="center"/>
      <protection/>
    </xf>
    <xf numFmtId="170" fontId="9" fillId="0" borderId="118" xfId="67" applyNumberFormat="1" applyFont="1" applyFill="1" applyBorder="1" applyAlignment="1">
      <alignment horizontal="center" vertical="center" wrapText="1"/>
      <protection/>
    </xf>
    <xf numFmtId="169" fontId="25" fillId="0" borderId="0" xfId="67" applyNumberFormat="1" applyFont="1" applyFill="1" applyBorder="1" applyAlignment="1">
      <alignment horizontal="center" vertical="center" wrapText="1"/>
      <protection/>
    </xf>
    <xf numFmtId="170" fontId="5" fillId="0" borderId="86" xfId="67" applyNumberFormat="1" applyFont="1" applyFill="1" applyBorder="1" applyAlignment="1">
      <alignment horizontal="left" vertical="center" wrapText="1" indent="2"/>
      <protection/>
    </xf>
    <xf numFmtId="170" fontId="5" fillId="0" borderId="82" xfId="67" applyNumberFormat="1" applyFont="1" applyFill="1" applyBorder="1" applyAlignment="1">
      <alignment horizontal="left" vertical="center" wrapText="1" indent="2"/>
      <protection/>
    </xf>
    <xf numFmtId="170" fontId="36" fillId="0" borderId="134" xfId="67" applyNumberFormat="1" applyFont="1" applyFill="1" applyBorder="1" applyAlignment="1">
      <alignment horizontal="right" vertical="center"/>
      <protection/>
    </xf>
    <xf numFmtId="170" fontId="61" fillId="0" borderId="0" xfId="67" applyNumberFormat="1" applyFont="1" applyFill="1" applyAlignment="1">
      <alignment horizontal="left" vertical="center" wrapText="1"/>
      <protection/>
    </xf>
    <xf numFmtId="170" fontId="4" fillId="0" borderId="0" xfId="67" applyNumberFormat="1" applyFont="1" applyFill="1" applyAlignment="1" applyProtection="1">
      <alignment horizontal="left" vertical="center" wrapText="1"/>
      <protection locked="0"/>
    </xf>
    <xf numFmtId="170" fontId="4" fillId="0" borderId="0" xfId="67" applyNumberFormat="1" applyFill="1" applyAlignment="1" applyProtection="1">
      <alignment horizontal="left" vertical="center" wrapText="1"/>
      <protection locked="0"/>
    </xf>
    <xf numFmtId="169" fontId="64" fillId="0" borderId="81" xfId="67" applyNumberFormat="1" applyFont="1" applyFill="1" applyBorder="1" applyAlignment="1">
      <alignment horizontal="left" vertical="center" wrapText="1"/>
      <protection/>
    </xf>
    <xf numFmtId="170" fontId="19" fillId="0" borderId="118" xfId="67" applyNumberFormat="1" applyFont="1" applyFill="1" applyBorder="1" applyAlignment="1">
      <alignment horizontal="center" vertical="center" wrapText="1"/>
      <protection/>
    </xf>
    <xf numFmtId="170" fontId="25" fillId="0" borderId="0" xfId="67" applyNumberFormat="1" applyFont="1" applyFill="1" applyAlignment="1">
      <alignment horizontal="left" vertical="center" wrapText="1"/>
      <protection/>
    </xf>
    <xf numFmtId="170" fontId="39" fillId="0" borderId="0" xfId="67" applyNumberFormat="1" applyFont="1" applyFill="1" applyAlignment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" fontId="0" fillId="0" borderId="80" xfId="0" applyNumberFormat="1" applyBorder="1" applyAlignment="1">
      <alignment horizontal="right"/>
    </xf>
    <xf numFmtId="3" fontId="0" fillId="0" borderId="79" xfId="0" applyNumberFormat="1" applyBorder="1" applyAlignment="1">
      <alignment horizontal="right"/>
    </xf>
    <xf numFmtId="3" fontId="0" fillId="0" borderId="124" xfId="0" applyNumberFormat="1" applyBorder="1" applyAlignment="1">
      <alignment horizontal="right"/>
    </xf>
    <xf numFmtId="3" fontId="0" fillId="0" borderId="80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15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0" fontId="0" fillId="0" borderId="95" xfId="0" applyBorder="1" applyAlignment="1">
      <alignment/>
    </xf>
    <xf numFmtId="0" fontId="0" fillId="0" borderId="79" xfId="0" applyBorder="1" applyAlignment="1">
      <alignment/>
    </xf>
    <xf numFmtId="0" fontId="0" fillId="0" borderId="124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95" xfId="0" applyNumberFormat="1" applyBorder="1" applyAlignment="1">
      <alignment/>
    </xf>
    <xf numFmtId="3" fontId="0" fillId="0" borderId="124" xfId="0" applyNumberFormat="1" applyBorder="1" applyAlignment="1">
      <alignment/>
    </xf>
    <xf numFmtId="3" fontId="0" fillId="0" borderId="13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80" xfId="0" applyNumberFormat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0" fillId="0" borderId="152" xfId="0" applyNumberFormat="1" applyBorder="1" applyAlignment="1">
      <alignment horizontal="center"/>
    </xf>
    <xf numFmtId="3" fontId="0" fillId="0" borderId="139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95" xfId="0" applyNumberFormat="1" applyBorder="1" applyAlignment="1">
      <alignment horizontal="center"/>
    </xf>
    <xf numFmtId="3" fontId="0" fillId="0" borderId="124" xfId="0" applyNumberFormat="1" applyBorder="1" applyAlignment="1">
      <alignment horizontal="center"/>
    </xf>
    <xf numFmtId="3" fontId="0" fillId="0" borderId="97" xfId="0" applyNumberFormat="1" applyBorder="1" applyAlignment="1">
      <alignment horizontal="right"/>
    </xf>
    <xf numFmtId="0" fontId="0" fillId="0" borderId="14" xfId="0" applyBorder="1" applyAlignment="1">
      <alignment/>
    </xf>
    <xf numFmtId="0" fontId="16" fillId="0" borderId="95" xfId="65" applyFont="1" applyBorder="1" applyAlignment="1">
      <alignment vertical="center"/>
      <protection/>
    </xf>
    <xf numFmtId="0" fontId="16" fillId="0" borderId="79" xfId="65" applyFont="1" applyBorder="1" applyAlignment="1">
      <alignment vertical="center"/>
      <protection/>
    </xf>
    <xf numFmtId="0" fontId="16" fillId="0" borderId="152" xfId="65" applyFont="1" applyBorder="1" applyAlignment="1">
      <alignment vertical="center"/>
      <protection/>
    </xf>
    <xf numFmtId="0" fontId="0" fillId="0" borderId="79" xfId="0" applyBorder="1" applyAlignment="1">
      <alignment vertical="center"/>
    </xf>
    <xf numFmtId="0" fontId="0" fillId="0" borderId="152" xfId="0" applyBorder="1" applyAlignment="1">
      <alignment vertical="center"/>
    </xf>
    <xf numFmtId="0" fontId="16" fillId="0" borderId="95" xfId="62" applyFont="1" applyBorder="1" applyAlignment="1">
      <alignment wrapText="1"/>
      <protection/>
    </xf>
    <xf numFmtId="0" fontId="16" fillId="0" borderId="79" xfId="62" applyBorder="1" applyAlignment="1">
      <alignment wrapText="1"/>
      <protection/>
    </xf>
    <xf numFmtId="0" fontId="0" fillId="0" borderId="152" xfId="0" applyBorder="1" applyAlignment="1">
      <alignment/>
    </xf>
    <xf numFmtId="3" fontId="0" fillId="0" borderId="152" xfId="0" applyNumberFormat="1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124" xfId="0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24" xfId="0" applyFont="1" applyBorder="1" applyAlignment="1">
      <alignment/>
    </xf>
    <xf numFmtId="3" fontId="0" fillId="0" borderId="80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152" xfId="0" applyNumberFormat="1" applyFont="1" applyBorder="1" applyAlignment="1">
      <alignment/>
    </xf>
    <xf numFmtId="3" fontId="0" fillId="0" borderId="95" xfId="0" applyNumberFormat="1" applyBorder="1" applyAlignment="1">
      <alignment horizontal="right"/>
    </xf>
    <xf numFmtId="3" fontId="0" fillId="0" borderId="95" xfId="0" applyNumberFormat="1" applyFont="1" applyBorder="1" applyAlignment="1">
      <alignment/>
    </xf>
    <xf numFmtId="3" fontId="0" fillId="0" borderId="124" xfId="0" applyNumberFormat="1" applyFont="1" applyBorder="1" applyAlignment="1">
      <alignment/>
    </xf>
    <xf numFmtId="0" fontId="16" fillId="0" borderId="95" xfId="65" applyFont="1" applyBorder="1" applyAlignment="1">
      <alignment horizontal="left" vertical="center"/>
      <protection/>
    </xf>
    <xf numFmtId="0" fontId="16" fillId="0" borderId="79" xfId="65" applyFont="1" applyBorder="1" applyAlignment="1">
      <alignment horizontal="left" vertical="center"/>
      <protection/>
    </xf>
    <xf numFmtId="0" fontId="16" fillId="0" borderId="152" xfId="65" applyFont="1" applyBorder="1" applyAlignment="1">
      <alignment horizontal="left" vertical="center"/>
      <protection/>
    </xf>
    <xf numFmtId="3" fontId="34" fillId="6" borderId="119" xfId="0" applyNumberFormat="1" applyFont="1" applyFill="1" applyBorder="1" applyAlignment="1">
      <alignment vertical="center"/>
    </xf>
    <xf numFmtId="0" fontId="34" fillId="6" borderId="119" xfId="0" applyFont="1" applyFill="1" applyBorder="1" applyAlignment="1">
      <alignment vertical="center"/>
    </xf>
    <xf numFmtId="0" fontId="34" fillId="6" borderId="121" xfId="0" applyFont="1" applyFill="1" applyBorder="1" applyAlignment="1">
      <alignment vertical="center"/>
    </xf>
    <xf numFmtId="3" fontId="34" fillId="6" borderId="87" xfId="0" applyNumberFormat="1" applyFont="1" applyFill="1" applyBorder="1" applyAlignment="1">
      <alignment vertical="center"/>
    </xf>
    <xf numFmtId="3" fontId="34" fillId="6" borderId="121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horizontal="right"/>
    </xf>
    <xf numFmtId="3" fontId="0" fillId="0" borderId="132" xfId="0" applyNumberFormat="1" applyFont="1" applyBorder="1" applyAlignment="1">
      <alignment horizontal="right"/>
    </xf>
    <xf numFmtId="0" fontId="0" fillId="0" borderId="95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right"/>
    </xf>
    <xf numFmtId="0" fontId="0" fillId="0" borderId="152" xfId="0" applyBorder="1" applyAlignment="1">
      <alignment horizontal="right"/>
    </xf>
    <xf numFmtId="0" fontId="0" fillId="0" borderId="95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152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6" fillId="0" borderId="95" xfId="62" applyFont="1" applyBorder="1" applyAlignment="1">
      <alignment horizontal="left" wrapText="1"/>
      <protection/>
    </xf>
    <xf numFmtId="0" fontId="16" fillId="0" borderId="79" xfId="62" applyFont="1" applyBorder="1" applyAlignment="1">
      <alignment horizontal="left" wrapText="1"/>
      <protection/>
    </xf>
    <xf numFmtId="0" fontId="16" fillId="0" borderId="152" xfId="62" applyFont="1" applyBorder="1" applyAlignment="1">
      <alignment horizontal="left" wrapText="1"/>
      <protection/>
    </xf>
    <xf numFmtId="0" fontId="0" fillId="0" borderId="152" xfId="0" applyBorder="1" applyAlignment="1">
      <alignment horizontal="center"/>
    </xf>
    <xf numFmtId="0" fontId="16" fillId="0" borderId="95" xfId="62" applyFont="1" applyBorder="1" applyAlignment="1">
      <alignment horizontal="left"/>
      <protection/>
    </xf>
    <xf numFmtId="0" fontId="16" fillId="0" borderId="79" xfId="62" applyBorder="1" applyAlignment="1">
      <alignment horizontal="left"/>
      <protection/>
    </xf>
    <xf numFmtId="3" fontId="0" fillId="0" borderId="92" xfId="0" applyNumberForma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3" fontId="0" fillId="0" borderId="80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95" xfId="0" applyFont="1" applyBorder="1" applyAlignment="1">
      <alignment horizontal="left"/>
    </xf>
    <xf numFmtId="0" fontId="13" fillId="0" borderId="79" xfId="0" applyFont="1" applyBorder="1" applyAlignment="1">
      <alignment horizontal="left"/>
    </xf>
    <xf numFmtId="0" fontId="13" fillId="0" borderId="152" xfId="0" applyFont="1" applyBorder="1" applyAlignment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22" xfId="0" applyBorder="1" applyAlignment="1">
      <alignment horizontal="right"/>
    </xf>
    <xf numFmtId="0" fontId="0" fillId="0" borderId="92" xfId="0" applyBorder="1" applyAlignment="1">
      <alignment horizontal="right"/>
    </xf>
    <xf numFmtId="0" fontId="16" fillId="0" borderId="79" xfId="62" applyBorder="1" applyAlignment="1">
      <alignment horizontal="left" wrapText="1"/>
      <protection/>
    </xf>
    <xf numFmtId="0" fontId="0" fillId="0" borderId="79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0" borderId="0" xfId="0" applyFont="1" applyBorder="1" applyAlignment="1">
      <alignment horizontal="right"/>
    </xf>
    <xf numFmtId="0" fontId="0" fillId="0" borderId="13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131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1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35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49" fontId="0" fillId="0" borderId="95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124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13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95" xfId="0" applyFont="1" applyBorder="1" applyAlignment="1">
      <alignment wrapText="1"/>
    </xf>
    <xf numFmtId="0" fontId="13" fillId="0" borderId="79" xfId="0" applyFont="1" applyBorder="1" applyAlignment="1">
      <alignment wrapText="1"/>
    </xf>
    <xf numFmtId="0" fontId="13" fillId="0" borderId="152" xfId="0" applyFont="1" applyBorder="1" applyAlignment="1">
      <alignment wrapText="1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132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3" fontId="0" fillId="0" borderId="135" xfId="0" applyNumberFormat="1" applyBorder="1" applyAlignment="1">
      <alignment/>
    </xf>
    <xf numFmtId="0" fontId="0" fillId="0" borderId="19" xfId="0" applyBorder="1" applyAlignment="1">
      <alignment/>
    </xf>
    <xf numFmtId="0" fontId="13" fillId="0" borderId="95" xfId="0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152" xfId="0" applyFont="1" applyBorder="1" applyAlignment="1">
      <alignment/>
    </xf>
    <xf numFmtId="0" fontId="0" fillId="0" borderId="79" xfId="0" applyBorder="1" applyAlignment="1">
      <alignment wrapText="1"/>
    </xf>
    <xf numFmtId="0" fontId="0" fillId="0" borderId="152" xfId="0" applyBorder="1" applyAlignment="1">
      <alignment wrapText="1"/>
    </xf>
    <xf numFmtId="3" fontId="0" fillId="0" borderId="80" xfId="0" applyNumberFormat="1" applyFont="1" applyBorder="1" applyAlignment="1">
      <alignment/>
    </xf>
    <xf numFmtId="0" fontId="16" fillId="0" borderId="95" xfId="62" applyFont="1" applyBorder="1" applyAlignment="1">
      <alignment horizontal="left" vertical="center" wrapText="1"/>
      <protection/>
    </xf>
    <xf numFmtId="0" fontId="16" fillId="0" borderId="79" xfId="62" applyBorder="1" applyAlignment="1">
      <alignment horizontal="left" vertical="center" wrapText="1"/>
      <protection/>
    </xf>
    <xf numFmtId="0" fontId="0" fillId="0" borderId="79" xfId="0" applyBorder="1" applyAlignment="1">
      <alignment vertical="center" wrapText="1"/>
    </xf>
    <xf numFmtId="0" fontId="0" fillId="0" borderId="152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70" xfId="0" applyBorder="1" applyAlignment="1">
      <alignment/>
    </xf>
    <xf numFmtId="0" fontId="0" fillId="0" borderId="88" xfId="0" applyBorder="1" applyAlignment="1">
      <alignment horizontal="right"/>
    </xf>
    <xf numFmtId="0" fontId="0" fillId="0" borderId="131" xfId="0" applyBorder="1" applyAlignment="1">
      <alignment horizontal="right"/>
    </xf>
    <xf numFmtId="0" fontId="16" fillId="0" borderId="88" xfId="62" applyFont="1" applyBorder="1" applyAlignment="1">
      <alignment horizontal="left"/>
      <protection/>
    </xf>
    <xf numFmtId="0" fontId="16" fillId="0" borderId="154" xfId="62" applyBorder="1" applyAlignment="1">
      <alignment horizontal="left"/>
      <protection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3" fontId="0" fillId="0" borderId="116" xfId="0" applyNumberFormat="1" applyBorder="1" applyAlignment="1">
      <alignment/>
    </xf>
    <xf numFmtId="0" fontId="0" fillId="0" borderId="100" xfId="0" applyBorder="1" applyAlignment="1">
      <alignment/>
    </xf>
    <xf numFmtId="0" fontId="0" fillId="0" borderId="156" xfId="0" applyBorder="1" applyAlignment="1">
      <alignment/>
    </xf>
    <xf numFmtId="0" fontId="0" fillId="0" borderId="16" xfId="0" applyBorder="1" applyAlignment="1">
      <alignment/>
    </xf>
    <xf numFmtId="0" fontId="33" fillId="0" borderId="86" xfId="0" applyFont="1" applyBorder="1" applyAlignment="1">
      <alignment vertical="center"/>
    </xf>
    <xf numFmtId="0" fontId="33" fillId="0" borderId="82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7" xfId="0" applyBorder="1" applyAlignment="1">
      <alignment vertical="center"/>
    </xf>
    <xf numFmtId="0" fontId="33" fillId="6" borderId="146" xfId="0" applyFont="1" applyFill="1" applyBorder="1" applyAlignment="1">
      <alignment vertical="center"/>
    </xf>
    <xf numFmtId="0" fontId="33" fillId="6" borderId="119" xfId="0" applyFont="1" applyFill="1" applyBorder="1" applyAlignment="1">
      <alignment vertical="center"/>
    </xf>
    <xf numFmtId="3" fontId="33" fillId="6" borderId="119" xfId="0" applyNumberFormat="1" applyFont="1" applyFill="1" applyBorder="1" applyAlignment="1">
      <alignment vertical="center"/>
    </xf>
    <xf numFmtId="3" fontId="33" fillId="6" borderId="121" xfId="0" applyNumberFormat="1" applyFont="1" applyFill="1" applyBorder="1" applyAlignment="1">
      <alignment vertical="center"/>
    </xf>
    <xf numFmtId="0" fontId="33" fillId="6" borderId="87" xfId="0" applyFont="1" applyFill="1" applyBorder="1" applyAlignment="1">
      <alignment vertical="center"/>
    </xf>
    <xf numFmtId="0" fontId="33" fillId="6" borderId="125" xfId="0" applyFont="1" applyFill="1" applyBorder="1" applyAlignment="1">
      <alignment vertical="center"/>
    </xf>
    <xf numFmtId="0" fontId="33" fillId="6" borderId="82" xfId="0" applyFont="1" applyFill="1" applyBorder="1" applyAlignment="1">
      <alignment vertical="center"/>
    </xf>
    <xf numFmtId="0" fontId="33" fillId="6" borderId="121" xfId="0" applyFont="1" applyFill="1" applyBorder="1" applyAlignment="1">
      <alignment vertical="center"/>
    </xf>
    <xf numFmtId="0" fontId="34" fillId="6" borderId="91" xfId="0" applyFont="1" applyFill="1" applyBorder="1" applyAlignment="1">
      <alignment vertical="center"/>
    </xf>
    <xf numFmtId="0" fontId="34" fillId="6" borderId="134" xfId="0" applyFont="1" applyFill="1" applyBorder="1" applyAlignment="1">
      <alignment vertical="center"/>
    </xf>
    <xf numFmtId="0" fontId="34" fillId="6" borderId="150" xfId="0" applyFont="1" applyFill="1" applyBorder="1" applyAlignment="1">
      <alignment vertical="center"/>
    </xf>
    <xf numFmtId="3" fontId="33" fillId="6" borderId="117" xfId="0" applyNumberFormat="1" applyFont="1" applyFill="1" applyBorder="1" applyAlignment="1">
      <alignment vertical="center"/>
    </xf>
    <xf numFmtId="0" fontId="33" fillId="6" borderId="134" xfId="0" applyFont="1" applyFill="1" applyBorder="1" applyAlignment="1">
      <alignment vertical="center"/>
    </xf>
    <xf numFmtId="0" fontId="33" fillId="6" borderId="157" xfId="0" applyFont="1" applyFill="1" applyBorder="1" applyAlignment="1">
      <alignment vertical="center"/>
    </xf>
    <xf numFmtId="0" fontId="0" fillId="0" borderId="128" xfId="0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3" fontId="33" fillId="6" borderId="87" xfId="0" applyNumberFormat="1" applyFont="1" applyFill="1" applyBorder="1" applyAlignment="1">
      <alignment vertical="center"/>
    </xf>
    <xf numFmtId="0" fontId="0" fillId="0" borderId="79" xfId="0" applyBorder="1" applyAlignment="1">
      <alignment/>
    </xf>
    <xf numFmtId="0" fontId="0" fillId="0" borderId="152" xfId="0" applyBorder="1" applyAlignment="1">
      <alignment/>
    </xf>
    <xf numFmtId="0" fontId="16" fillId="0" borderId="79" xfId="62" applyFont="1" applyBorder="1" applyAlignment="1">
      <alignment horizontal="left"/>
      <protection/>
    </xf>
    <xf numFmtId="0" fontId="0" fillId="0" borderId="79" xfId="0" applyFont="1" applyBorder="1" applyAlignment="1">
      <alignment/>
    </xf>
    <xf numFmtId="0" fontId="0" fillId="0" borderId="152" xfId="0" applyFont="1" applyBorder="1" applyAlignment="1">
      <alignment/>
    </xf>
    <xf numFmtId="0" fontId="81" fillId="0" borderId="95" xfId="62" applyFont="1" applyBorder="1" applyAlignment="1">
      <alignment horizontal="left"/>
      <protection/>
    </xf>
    <xf numFmtId="0" fontId="81" fillId="0" borderId="79" xfId="62" applyFont="1" applyBorder="1" applyAlignment="1">
      <alignment horizontal="left"/>
      <protection/>
    </xf>
    <xf numFmtId="0" fontId="1" fillId="0" borderId="79" xfId="0" applyFont="1" applyBorder="1" applyAlignment="1">
      <alignment/>
    </xf>
    <xf numFmtId="0" fontId="1" fillId="0" borderId="152" xfId="0" applyFont="1" applyBorder="1" applyAlignment="1">
      <alignment/>
    </xf>
    <xf numFmtId="0" fontId="82" fillId="0" borderId="95" xfId="62" applyFont="1" applyBorder="1" applyAlignment="1">
      <alignment horizontal="left"/>
      <protection/>
    </xf>
    <xf numFmtId="0" fontId="82" fillId="0" borderId="79" xfId="62" applyFont="1" applyBorder="1" applyAlignment="1">
      <alignment horizontal="left"/>
      <protection/>
    </xf>
    <xf numFmtId="0" fontId="83" fillId="0" borderId="79" xfId="0" applyFont="1" applyBorder="1" applyAlignment="1">
      <alignment/>
    </xf>
    <xf numFmtId="0" fontId="83" fillId="0" borderId="15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6" fillId="0" borderId="69" xfId="62" applyFont="1" applyBorder="1" applyAlignment="1">
      <alignment horizontal="left"/>
      <protection/>
    </xf>
    <xf numFmtId="0" fontId="16" fillId="0" borderId="100" xfId="62" applyBorder="1" applyAlignment="1">
      <alignment horizontal="left"/>
      <protection/>
    </xf>
    <xf numFmtId="0" fontId="0" fillId="0" borderId="100" xfId="0" applyBorder="1" applyAlignment="1">
      <alignment/>
    </xf>
    <xf numFmtId="0" fontId="0" fillId="0" borderId="156" xfId="0" applyBorder="1" applyAlignment="1">
      <alignment/>
    </xf>
    <xf numFmtId="4" fontId="33" fillId="6" borderId="87" xfId="0" applyNumberFormat="1" applyFont="1" applyFill="1" applyBorder="1" applyAlignment="1">
      <alignment vertical="center"/>
    </xf>
    <xf numFmtId="4" fontId="33" fillId="6" borderId="119" xfId="0" applyNumberFormat="1" applyFont="1" applyFill="1" applyBorder="1" applyAlignment="1">
      <alignment vertical="center"/>
    </xf>
    <xf numFmtId="2" fontId="34" fillId="6" borderId="91" xfId="0" applyNumberFormat="1" applyFont="1" applyFill="1" applyBorder="1" applyAlignment="1">
      <alignment vertical="center"/>
    </xf>
    <xf numFmtId="2" fontId="34" fillId="6" borderId="134" xfId="0" applyNumberFormat="1" applyFont="1" applyFill="1" applyBorder="1" applyAlignment="1">
      <alignment vertical="center"/>
    </xf>
    <xf numFmtId="2" fontId="34" fillId="6" borderId="150" xfId="0" applyNumberFormat="1" applyFont="1" applyFill="1" applyBorder="1" applyAlignment="1">
      <alignment vertical="center"/>
    </xf>
    <xf numFmtId="0" fontId="0" fillId="0" borderId="91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7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91" xfId="0" applyFont="1" applyBorder="1" applyAlignment="1">
      <alignment vertical="center"/>
    </xf>
    <xf numFmtId="0" fontId="33" fillId="0" borderId="134" xfId="0" applyFont="1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57" xfId="0" applyBorder="1" applyAlignment="1">
      <alignment vertical="center"/>
    </xf>
    <xf numFmtId="3" fontId="33" fillId="6" borderId="123" xfId="0" applyNumberFormat="1" applyFont="1" applyFill="1" applyBorder="1" applyAlignment="1">
      <alignment vertical="center"/>
    </xf>
    <xf numFmtId="3" fontId="33" fillId="6" borderId="25" xfId="0" applyNumberFormat="1" applyFont="1" applyFill="1" applyBorder="1" applyAlignment="1">
      <alignment vertical="center"/>
    </xf>
    <xf numFmtId="3" fontId="33" fillId="6" borderId="94" xfId="0" applyNumberFormat="1" applyFont="1" applyFill="1" applyBorder="1" applyAlignment="1">
      <alignment vertical="center"/>
    </xf>
    <xf numFmtId="0" fontId="33" fillId="6" borderId="91" xfId="0" applyFont="1" applyFill="1" applyBorder="1" applyAlignment="1">
      <alignment vertical="center"/>
    </xf>
    <xf numFmtId="0" fontId="33" fillId="6" borderId="150" xfId="0" applyFont="1" applyFill="1" applyBorder="1" applyAlignment="1">
      <alignment vertical="center"/>
    </xf>
    <xf numFmtId="0" fontId="33" fillId="6" borderId="117" xfId="0" applyFont="1" applyFill="1" applyBorder="1" applyAlignment="1">
      <alignment vertical="center"/>
    </xf>
    <xf numFmtId="0" fontId="33" fillId="6" borderId="25" xfId="0" applyFont="1" applyFill="1" applyBorder="1" applyAlignment="1">
      <alignment vertical="center"/>
    </xf>
    <xf numFmtId="4" fontId="33" fillId="6" borderId="123" xfId="0" applyNumberFormat="1" applyFont="1" applyFill="1" applyBorder="1" applyAlignment="1">
      <alignment vertical="center"/>
    </xf>
    <xf numFmtId="4" fontId="33" fillId="6" borderId="25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4" fillId="0" borderId="68" xfId="62" applyFont="1" applyBorder="1" applyAlignment="1">
      <alignment horizontal="left"/>
      <protection/>
    </xf>
    <xf numFmtId="0" fontId="84" fillId="0" borderId="98" xfId="62" applyFont="1" applyBorder="1" applyAlignment="1">
      <alignment horizontal="left"/>
      <protection/>
    </xf>
    <xf numFmtId="0" fontId="85" fillId="0" borderId="98" xfId="0" applyFont="1" applyBorder="1" applyAlignment="1">
      <alignment/>
    </xf>
    <xf numFmtId="0" fontId="85" fillId="0" borderId="1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32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152" xfId="0" applyNumberFormat="1" applyFont="1" applyBorder="1" applyAlignment="1">
      <alignment/>
    </xf>
    <xf numFmtId="3" fontId="0" fillId="0" borderId="13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97" xfId="0" applyBorder="1" applyAlignment="1">
      <alignment/>
    </xf>
    <xf numFmtId="0" fontId="0" fillId="0" borderId="22" xfId="0" applyBorder="1" applyAlignment="1">
      <alignment/>
    </xf>
    <xf numFmtId="0" fontId="0" fillId="0" borderId="80" xfId="0" applyBorder="1" applyAlignment="1">
      <alignment/>
    </xf>
    <xf numFmtId="0" fontId="16" fillId="0" borderId="95" xfId="62" applyFont="1" applyBorder="1" applyAlignment="1">
      <alignment/>
      <protection/>
    </xf>
    <xf numFmtId="0" fontId="16" fillId="0" borderId="79" xfId="62" applyBorder="1" applyAlignment="1">
      <alignment/>
      <protection/>
    </xf>
    <xf numFmtId="0" fontId="34" fillId="6" borderId="125" xfId="0" applyFont="1" applyFill="1" applyBorder="1" applyAlignment="1">
      <alignment vertical="center"/>
    </xf>
    <xf numFmtId="0" fontId="34" fillId="6" borderId="82" xfId="0" applyFont="1" applyFill="1" applyBorder="1" applyAlignment="1">
      <alignment vertical="center"/>
    </xf>
    <xf numFmtId="0" fontId="34" fillId="6" borderId="146" xfId="0" applyFont="1" applyFill="1" applyBorder="1" applyAlignment="1">
      <alignment vertical="center"/>
    </xf>
    <xf numFmtId="0" fontId="34" fillId="0" borderId="86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34" fillId="6" borderId="86" xfId="0" applyFont="1" applyFill="1" applyBorder="1" applyAlignment="1">
      <alignment vertical="center"/>
    </xf>
    <xf numFmtId="3" fontId="34" fillId="6" borderId="117" xfId="0" applyNumberFormat="1" applyFont="1" applyFill="1" applyBorder="1" applyAlignment="1">
      <alignment vertical="center"/>
    </xf>
    <xf numFmtId="0" fontId="34" fillId="6" borderId="157" xfId="0" applyFont="1" applyFill="1" applyBorder="1" applyAlignment="1">
      <alignment vertical="center"/>
    </xf>
    <xf numFmtId="0" fontId="34" fillId="6" borderId="87" xfId="0" applyFont="1" applyFill="1" applyBorder="1" applyAlignment="1">
      <alignment vertical="center"/>
    </xf>
    <xf numFmtId="3" fontId="0" fillId="0" borderId="27" xfId="0" applyNumberFormat="1" applyBorder="1" applyAlignment="1">
      <alignment horizontal="right"/>
    </xf>
    <xf numFmtId="3" fontId="0" fillId="0" borderId="135" xfId="0" applyNumberFormat="1" applyBorder="1" applyAlignment="1">
      <alignment horizontal="right"/>
    </xf>
    <xf numFmtId="0" fontId="0" fillId="0" borderId="120" xfId="0" applyBorder="1" applyAlignment="1">
      <alignment horizontal="right"/>
    </xf>
    <xf numFmtId="0" fontId="0" fillId="0" borderId="73" xfId="0" applyBorder="1" applyAlignment="1">
      <alignment horizontal="right"/>
    </xf>
    <xf numFmtId="3" fontId="34" fillId="6" borderId="134" xfId="0" applyNumberFormat="1" applyFont="1" applyFill="1" applyBorder="1" applyAlignment="1">
      <alignment vertical="center"/>
    </xf>
    <xf numFmtId="3" fontId="34" fillId="6" borderId="157" xfId="0" applyNumberFormat="1" applyFont="1" applyFill="1" applyBorder="1" applyAlignment="1">
      <alignment vertical="center"/>
    </xf>
    <xf numFmtId="0" fontId="34" fillId="0" borderId="86" xfId="0" applyFont="1" applyBorder="1" applyAlignment="1">
      <alignment vertical="center" wrapText="1"/>
    </xf>
    <xf numFmtId="0" fontId="34" fillId="0" borderId="82" xfId="0" applyFont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147" xfId="0" applyBorder="1" applyAlignment="1">
      <alignment vertical="center" wrapText="1"/>
    </xf>
    <xf numFmtId="3" fontId="33" fillId="6" borderId="125" xfId="0" applyNumberFormat="1" applyFont="1" applyFill="1" applyBorder="1" applyAlignment="1">
      <alignment/>
    </xf>
    <xf numFmtId="3" fontId="33" fillId="6" borderId="82" xfId="0" applyNumberFormat="1" applyFont="1" applyFill="1" applyBorder="1" applyAlignment="1">
      <alignment/>
    </xf>
    <xf numFmtId="3" fontId="33" fillId="6" borderId="147" xfId="0" applyNumberFormat="1" applyFont="1" applyFill="1" applyBorder="1" applyAlignment="1">
      <alignment/>
    </xf>
    <xf numFmtId="0" fontId="33" fillId="0" borderId="86" xfId="65" applyFont="1" applyFill="1" applyBorder="1" applyAlignment="1">
      <alignment vertical="center" wrapText="1"/>
      <protection/>
    </xf>
    <xf numFmtId="0" fontId="33" fillId="0" borderId="82" xfId="0" applyFont="1" applyBorder="1" applyAlignment="1">
      <alignment wrapText="1"/>
    </xf>
    <xf numFmtId="0" fontId="0" fillId="0" borderId="82" xfId="0" applyBorder="1" applyAlignment="1">
      <alignment/>
    </xf>
    <xf numFmtId="0" fontId="0" fillId="0" borderId="147" xfId="0" applyBorder="1" applyAlignment="1">
      <alignment/>
    </xf>
    <xf numFmtId="3" fontId="33" fillId="6" borderId="86" xfId="0" applyNumberFormat="1" applyFont="1" applyFill="1" applyBorder="1" applyAlignment="1">
      <alignment/>
    </xf>
    <xf numFmtId="3" fontId="33" fillId="6" borderId="146" xfId="0" applyNumberFormat="1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0" fontId="33" fillId="0" borderId="86" xfId="0" applyFont="1" applyBorder="1" applyAlignment="1">
      <alignment/>
    </xf>
    <xf numFmtId="0" fontId="33" fillId="0" borderId="82" xfId="0" applyFont="1" applyBorder="1" applyAlignment="1">
      <alignment/>
    </xf>
    <xf numFmtId="0" fontId="33" fillId="6" borderId="146" xfId="0" applyFont="1" applyFill="1" applyBorder="1" applyAlignment="1">
      <alignment/>
    </xf>
    <xf numFmtId="0" fontId="33" fillId="6" borderId="82" xfId="0" applyFont="1" applyFill="1" applyBorder="1" applyAlignment="1">
      <alignment/>
    </xf>
    <xf numFmtId="0" fontId="33" fillId="6" borderId="147" xfId="0" applyFont="1" applyFill="1" applyBorder="1" applyAlignment="1">
      <alignment/>
    </xf>
    <xf numFmtId="2" fontId="33" fillId="6" borderId="86" xfId="0" applyNumberFormat="1" applyFont="1" applyFill="1" applyBorder="1" applyAlignment="1">
      <alignment/>
    </xf>
    <xf numFmtId="2" fontId="33" fillId="6" borderId="146" xfId="0" applyNumberFormat="1" applyFont="1" applyFill="1" applyBorder="1" applyAlignment="1">
      <alignment/>
    </xf>
    <xf numFmtId="2" fontId="33" fillId="6" borderId="82" xfId="0" applyNumberFormat="1" applyFont="1" applyFill="1" applyBorder="1" applyAlignment="1">
      <alignment/>
    </xf>
    <xf numFmtId="4" fontId="33" fillId="6" borderId="86" xfId="0" applyNumberFormat="1" applyFont="1" applyFill="1" applyBorder="1" applyAlignment="1">
      <alignment/>
    </xf>
    <xf numFmtId="4" fontId="33" fillId="6" borderId="146" xfId="0" applyNumberFormat="1" applyFont="1" applyFill="1" applyBorder="1" applyAlignment="1">
      <alignment/>
    </xf>
    <xf numFmtId="4" fontId="33" fillId="6" borderId="82" xfId="0" applyNumberFormat="1" applyFont="1" applyFill="1" applyBorder="1" applyAlignment="1">
      <alignment/>
    </xf>
    <xf numFmtId="0" fontId="66" fillId="0" borderId="134" xfId="0" applyFont="1" applyBorder="1" applyAlignment="1">
      <alignment horizontal="center"/>
    </xf>
    <xf numFmtId="3" fontId="0" fillId="0" borderId="73" xfId="0" applyNumberFormat="1" applyBorder="1" applyAlignment="1">
      <alignment horizontal="right"/>
    </xf>
    <xf numFmtId="3" fontId="0" fillId="0" borderId="136" xfId="0" applyNumberFormat="1" applyBorder="1" applyAlignment="1">
      <alignment horizontal="right"/>
    </xf>
    <xf numFmtId="0" fontId="33" fillId="0" borderId="86" xfId="65" applyFont="1" applyFill="1" applyBorder="1" applyAlignment="1">
      <alignment horizontal="left" vertical="center" wrapText="1"/>
      <protection/>
    </xf>
    <xf numFmtId="0" fontId="33" fillId="0" borderId="82" xfId="65" applyFont="1" applyFill="1" applyBorder="1" applyAlignment="1">
      <alignment horizontal="left" vertical="center" wrapText="1"/>
      <protection/>
    </xf>
    <xf numFmtId="0" fontId="33" fillId="0" borderId="147" xfId="65" applyFont="1" applyFill="1" applyBorder="1" applyAlignment="1">
      <alignment horizontal="left" vertical="center" wrapText="1"/>
      <protection/>
    </xf>
    <xf numFmtId="3" fontId="33" fillId="6" borderId="125" xfId="0" applyNumberFormat="1" applyFont="1" applyFill="1" applyBorder="1" applyAlignment="1">
      <alignment horizontal="right"/>
    </xf>
    <xf numFmtId="3" fontId="33" fillId="6" borderId="82" xfId="0" applyNumberFormat="1" applyFont="1" applyFill="1" applyBorder="1" applyAlignment="1">
      <alignment horizontal="right"/>
    </xf>
    <xf numFmtId="3" fontId="33" fillId="6" borderId="147" xfId="0" applyNumberFormat="1" applyFont="1" applyFill="1" applyBorder="1" applyAlignment="1">
      <alignment horizontal="right"/>
    </xf>
    <xf numFmtId="0" fontId="6" fillId="0" borderId="0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5" fillId="0" borderId="28" xfId="60" applyFont="1" applyBorder="1" applyAlignment="1">
      <alignment horizontal="center"/>
      <protection/>
    </xf>
    <xf numFmtId="0" fontId="5" fillId="0" borderId="33" xfId="60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167" fontId="6" fillId="0" borderId="0" xfId="44" applyNumberFormat="1" applyFont="1" applyFill="1" applyBorder="1" applyAlignment="1" applyProtection="1">
      <alignment horizontal="center"/>
      <protection/>
    </xf>
    <xf numFmtId="167" fontId="25" fillId="0" borderId="0" xfId="43" applyNumberFormat="1" applyFont="1" applyFill="1" applyBorder="1" applyAlignment="1" applyProtection="1">
      <alignment horizontal="center"/>
      <protection/>
    </xf>
    <xf numFmtId="0" fontId="24" fillId="0" borderId="0" xfId="60" applyFont="1" applyBorder="1" applyAlignment="1">
      <alignment horizontal="left"/>
      <protection/>
    </xf>
    <xf numFmtId="0" fontId="5" fillId="0" borderId="158" xfId="60" applyFont="1" applyBorder="1" applyAlignment="1">
      <alignment horizontal="center"/>
      <protection/>
    </xf>
    <xf numFmtId="167" fontId="5" fillId="0" borderId="158" xfId="43" applyNumberFormat="1" applyFont="1" applyFill="1" applyBorder="1" applyAlignment="1" applyProtection="1">
      <alignment horizontal="center"/>
      <protection/>
    </xf>
    <xf numFmtId="167" fontId="6" fillId="0" borderId="0" xfId="43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167" fontId="5" fillId="0" borderId="52" xfId="43" applyNumberFormat="1" applyFont="1" applyFill="1" applyBorder="1" applyAlignment="1" applyProtection="1">
      <alignment horizontal="center"/>
      <protection/>
    </xf>
    <xf numFmtId="167" fontId="5" fillId="0" borderId="30" xfId="43" applyNumberFormat="1" applyFont="1" applyFill="1" applyBorder="1" applyAlignment="1" applyProtection="1">
      <alignment horizontal="center"/>
      <protection/>
    </xf>
    <xf numFmtId="167" fontId="6" fillId="0" borderId="0" xfId="43" applyNumberFormat="1" applyFont="1" applyFill="1" applyBorder="1" applyAlignment="1" applyProtection="1">
      <alignment horizontal="center"/>
      <protection/>
    </xf>
    <xf numFmtId="167" fontId="5" fillId="0" borderId="50" xfId="43" applyNumberFormat="1" applyFont="1" applyFill="1" applyBorder="1" applyAlignment="1" applyProtection="1">
      <alignment horizontal="center"/>
      <protection/>
    </xf>
    <xf numFmtId="170" fontId="19" fillId="0" borderId="18" xfId="67" applyNumberFormat="1" applyFont="1" applyFill="1" applyBorder="1" applyAlignment="1">
      <alignment horizontal="center" vertical="center" wrapText="1"/>
      <protection/>
    </xf>
    <xf numFmtId="170" fontId="19" fillId="0" borderId="73" xfId="67" applyNumberFormat="1" applyFont="1" applyFill="1" applyBorder="1" applyAlignment="1">
      <alignment horizontal="center" vertical="center" wrapText="1"/>
      <protection/>
    </xf>
    <xf numFmtId="170" fontId="19" fillId="0" borderId="25" xfId="67" applyNumberFormat="1" applyFont="1" applyFill="1" applyBorder="1" applyAlignment="1">
      <alignment horizontal="center" vertical="center" wrapText="1"/>
      <protection/>
    </xf>
    <xf numFmtId="170" fontId="19" fillId="0" borderId="120" xfId="67" applyNumberFormat="1" applyFont="1" applyFill="1" applyBorder="1" applyAlignment="1">
      <alignment horizontal="center" vertical="center" wrapText="1"/>
      <protection/>
    </xf>
    <xf numFmtId="170" fontId="19" fillId="0" borderId="123" xfId="67" applyNumberFormat="1" applyFont="1" applyFill="1" applyBorder="1" applyAlignment="1">
      <alignment horizontal="center" vertical="center" wrapText="1"/>
      <protection/>
    </xf>
    <xf numFmtId="170" fontId="19" fillId="0" borderId="25" xfId="67" applyNumberFormat="1" applyFont="1" applyFill="1" applyBorder="1" applyAlignment="1">
      <alignment horizontal="center" vertical="center"/>
      <protection/>
    </xf>
    <xf numFmtId="0" fontId="25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/>
      <protection/>
    </xf>
    <xf numFmtId="0" fontId="36" fillId="0" borderId="134" xfId="67" applyFont="1" applyFill="1" applyBorder="1" applyAlignment="1">
      <alignment horizontal="right"/>
      <protection/>
    </xf>
    <xf numFmtId="0" fontId="19" fillId="0" borderId="89" xfId="67" applyFont="1" applyFill="1" applyBorder="1" applyAlignment="1" applyProtection="1">
      <alignment horizontal="left" vertical="center" wrapText="1"/>
      <protection/>
    </xf>
    <xf numFmtId="0" fontId="19" fillId="0" borderId="81" xfId="67" applyFont="1" applyFill="1" applyBorder="1" applyAlignment="1" applyProtection="1">
      <alignment horizontal="left" vertical="center" wrapText="1"/>
      <protection/>
    </xf>
    <xf numFmtId="0" fontId="19" fillId="0" borderId="153" xfId="67" applyFont="1" applyFill="1" applyBorder="1" applyAlignment="1" applyProtection="1">
      <alignment horizontal="left" vertical="center" wrapText="1"/>
      <protection/>
    </xf>
    <xf numFmtId="0" fontId="9" fillId="0" borderId="86" xfId="67" applyFont="1" applyFill="1" applyBorder="1" applyAlignment="1" applyProtection="1">
      <alignment horizontal="left" vertical="center"/>
      <protection/>
    </xf>
    <xf numFmtId="0" fontId="9" fillId="0" borderId="146" xfId="67" applyFont="1" applyFill="1" applyBorder="1" applyAlignment="1" applyProtection="1">
      <alignment horizontal="left" vertical="center"/>
      <protection/>
    </xf>
    <xf numFmtId="0" fontId="19" fillId="0" borderId="89" xfId="67" applyFont="1" applyFill="1" applyBorder="1" applyAlignment="1">
      <alignment horizontal="left" vertical="center" wrapText="1"/>
      <protection/>
    </xf>
    <xf numFmtId="0" fontId="19" fillId="0" borderId="81" xfId="67" applyFont="1" applyFill="1" applyBorder="1" applyAlignment="1">
      <alignment horizontal="left" vertical="center" wrapText="1"/>
      <protection/>
    </xf>
    <xf numFmtId="0" fontId="19" fillId="0" borderId="153" xfId="67" applyFont="1" applyFill="1" applyBorder="1" applyAlignment="1">
      <alignment horizontal="left" vertical="center" wrapText="1"/>
      <protection/>
    </xf>
    <xf numFmtId="0" fontId="19" fillId="0" borderId="89" xfId="67" applyFont="1" applyFill="1" applyBorder="1" applyAlignment="1">
      <alignment horizontal="center" vertical="center" wrapText="1"/>
      <protection/>
    </xf>
    <xf numFmtId="0" fontId="19" fillId="0" borderId="91" xfId="67" applyFont="1" applyFill="1" applyBorder="1" applyAlignment="1">
      <alignment horizontal="center" vertical="center" wrapText="1"/>
      <protection/>
    </xf>
    <xf numFmtId="0" fontId="19" fillId="0" borderId="73" xfId="67" applyFont="1" applyFill="1" applyBorder="1" applyAlignment="1">
      <alignment horizontal="center" vertical="center" wrapText="1"/>
      <protection/>
    </xf>
    <xf numFmtId="0" fontId="19" fillId="0" borderId="25" xfId="67" applyFont="1" applyFill="1" applyBorder="1" applyAlignment="1">
      <alignment horizontal="center" vertical="center" wrapText="1"/>
      <protection/>
    </xf>
    <xf numFmtId="0" fontId="19" fillId="0" borderId="81" xfId="67" applyFont="1" applyFill="1" applyBorder="1" applyAlignment="1">
      <alignment horizontal="center" vertical="center" wrapText="1"/>
      <protection/>
    </xf>
    <xf numFmtId="0" fontId="19" fillId="0" borderId="134" xfId="67" applyFont="1" applyFill="1" applyBorder="1" applyAlignment="1">
      <alignment horizontal="center" vertical="center" wrapText="1"/>
      <protection/>
    </xf>
    <xf numFmtId="0" fontId="19" fillId="0" borderId="136" xfId="67" applyFont="1" applyFill="1" applyBorder="1" applyAlignment="1">
      <alignment horizontal="center" vertical="center" wrapText="1"/>
      <protection/>
    </xf>
    <xf numFmtId="0" fontId="19" fillId="0" borderId="94" xfId="67" applyFont="1" applyFill="1" applyBorder="1" applyAlignment="1">
      <alignment horizontal="center" vertical="center" wrapText="1"/>
      <protection/>
    </xf>
    <xf numFmtId="0" fontId="19" fillId="0" borderId="125" xfId="67" applyFont="1" applyFill="1" applyBorder="1" applyAlignment="1">
      <alignment horizontal="center"/>
      <protection/>
    </xf>
    <xf numFmtId="0" fontId="19" fillId="0" borderId="82" xfId="67" applyFont="1" applyFill="1" applyBorder="1" applyAlignment="1">
      <alignment horizontal="center"/>
      <protection/>
    </xf>
    <xf numFmtId="0" fontId="5" fillId="0" borderId="86" xfId="67" applyFont="1" applyFill="1" applyBorder="1" applyAlignment="1" applyProtection="1">
      <alignment horizontal="left" vertical="center"/>
      <protection/>
    </xf>
    <xf numFmtId="0" fontId="5" fillId="0" borderId="146" xfId="67" applyFont="1" applyFill="1" applyBorder="1" applyAlignment="1" applyProtection="1">
      <alignment horizontal="left" vertical="center"/>
      <protection/>
    </xf>
    <xf numFmtId="0" fontId="25" fillId="0" borderId="11" xfId="60" applyFont="1" applyBorder="1" applyAlignment="1">
      <alignment horizontal="center"/>
      <protection/>
    </xf>
    <xf numFmtId="0" fontId="25" fillId="0" borderId="12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81" xfId="67" applyFont="1" applyFill="1" applyBorder="1" applyAlignment="1">
      <alignment horizontal="justify" vertical="center" wrapText="1"/>
      <protection/>
    </xf>
    <xf numFmtId="0" fontId="29" fillId="0" borderId="0" xfId="61" applyFont="1" applyBorder="1" applyAlignment="1">
      <alignment horizontal="center"/>
      <protection/>
    </xf>
    <xf numFmtId="0" fontId="7" fillId="0" borderId="60" xfId="61" applyFont="1" applyBorder="1" applyAlignment="1">
      <alignment horizontal="right" vertical="center"/>
      <protection/>
    </xf>
    <xf numFmtId="0" fontId="9" fillId="0" borderId="32" xfId="61" applyFont="1" applyBorder="1" applyAlignment="1">
      <alignment horizontal="center"/>
      <protection/>
    </xf>
    <xf numFmtId="0" fontId="9" fillId="0" borderId="33" xfId="61" applyFont="1" applyBorder="1" applyAlignment="1">
      <alignment horizontal="center"/>
      <protection/>
    </xf>
    <xf numFmtId="0" fontId="10" fillId="0" borderId="60" xfId="61" applyFont="1" applyBorder="1" applyAlignment="1">
      <alignment horizontal="right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_2006éves beszámoló" xfId="43"/>
    <cellStyle name="Ezres_2006évesúj" xfId="44"/>
    <cellStyle name="Figyelmeztetés" xfId="45"/>
    <cellStyle name="hetmál kút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Followed Hyperlink" xfId="59"/>
    <cellStyle name="Normál_2006éves beszámoló" xfId="60"/>
    <cellStyle name="Normál_2006évesúj" xfId="61"/>
    <cellStyle name="Normál_31URLAP_előadás" xfId="62"/>
    <cellStyle name="Normál_Javított régi 1-es tábla" xfId="63"/>
    <cellStyle name="Normal_KARSZJ3" xfId="64"/>
    <cellStyle name="Normal_KTRSZJ" xfId="65"/>
    <cellStyle name="Normál_KVRENMUNKA" xfId="66"/>
    <cellStyle name="Normál_ZARSZREND11" xfId="67"/>
    <cellStyle name="Normál_ZARSZREND12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B\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I148"/>
  <sheetViews>
    <sheetView zoomScale="120" zoomScaleNormal="120" zoomScaleSheetLayoutView="100" workbookViewId="0" topLeftCell="A131">
      <selection activeCell="G94" sqref="G94"/>
    </sheetView>
  </sheetViews>
  <sheetFormatPr defaultColWidth="9.140625" defaultRowHeight="12.75"/>
  <cols>
    <col min="1" max="1" width="6.421875" style="453" customWidth="1"/>
    <col min="2" max="2" width="68.00390625" style="453" customWidth="1"/>
    <col min="3" max="3" width="8.7109375" style="453" customWidth="1"/>
    <col min="4" max="4" width="8.57421875" style="453" customWidth="1"/>
    <col min="5" max="5" width="8.421875" style="453" customWidth="1"/>
    <col min="6" max="16384" width="8.00390625" style="453" customWidth="1"/>
  </cols>
  <sheetData>
    <row r="1" spans="1:3" ht="15.75" customHeight="1">
      <c r="A1" s="452" t="s">
        <v>496</v>
      </c>
      <c r="B1" s="703"/>
      <c r="C1" s="452"/>
    </row>
    <row r="2" spans="1:3" ht="15.75" customHeight="1" thickBot="1">
      <c r="A2" s="1043" t="s">
        <v>497</v>
      </c>
      <c r="B2" s="1043"/>
      <c r="C2" s="704"/>
    </row>
    <row r="3" spans="1:5" ht="37.5" customHeight="1" thickBot="1">
      <c r="A3" s="705" t="s">
        <v>593</v>
      </c>
      <c r="B3" s="706" t="s">
        <v>499</v>
      </c>
      <c r="C3" s="707" t="s">
        <v>679</v>
      </c>
      <c r="D3" s="708" t="s">
        <v>680</v>
      </c>
      <c r="E3" s="709" t="s">
        <v>733</v>
      </c>
    </row>
    <row r="4" spans="1:5" s="456" customFormat="1" ht="12" customHeight="1" thickBot="1">
      <c r="A4" s="454">
        <v>1</v>
      </c>
      <c r="B4" s="455">
        <v>2</v>
      </c>
      <c r="C4" s="710">
        <v>3</v>
      </c>
      <c r="D4" s="711">
        <v>4</v>
      </c>
      <c r="E4" s="712">
        <v>5</v>
      </c>
    </row>
    <row r="5" spans="1:5" s="458" customFormat="1" ht="12" customHeight="1" thickBot="1">
      <c r="A5" s="457" t="s">
        <v>1062</v>
      </c>
      <c r="B5" s="713" t="s">
        <v>681</v>
      </c>
      <c r="C5" s="714">
        <f>+C6+C13+C22</f>
        <v>607059</v>
      </c>
      <c r="D5" s="714">
        <f>+D6+D13+D22</f>
        <v>587710</v>
      </c>
      <c r="E5" s="715">
        <f>+E6+E13+E22</f>
        <v>619192</v>
      </c>
    </row>
    <row r="6" spans="1:5" s="458" customFormat="1" ht="12" customHeight="1" thickBot="1">
      <c r="A6" s="459" t="s">
        <v>1064</v>
      </c>
      <c r="B6" s="716" t="s">
        <v>908</v>
      </c>
      <c r="C6" s="717">
        <f>SUM(C7:C12)</f>
        <v>412480</v>
      </c>
      <c r="D6" s="717">
        <f>SUM(D7:D12)</f>
        <v>352996</v>
      </c>
      <c r="E6" s="718">
        <f>SUM(E7:E12)</f>
        <v>374706</v>
      </c>
    </row>
    <row r="7" spans="1:5" s="458" customFormat="1" ht="12" customHeight="1">
      <c r="A7" s="464" t="s">
        <v>549</v>
      </c>
      <c r="B7" s="465" t="s">
        <v>503</v>
      </c>
      <c r="C7" s="719">
        <v>251071</v>
      </c>
      <c r="D7" s="720">
        <v>251071</v>
      </c>
      <c r="E7" s="721">
        <v>264040</v>
      </c>
    </row>
    <row r="8" spans="1:5" s="458" customFormat="1" ht="12" customHeight="1">
      <c r="A8" s="464" t="s">
        <v>550</v>
      </c>
      <c r="B8" s="465" t="s">
        <v>501</v>
      </c>
      <c r="C8" s="722"/>
      <c r="D8" s="723"/>
      <c r="E8" s="724"/>
    </row>
    <row r="9" spans="1:5" s="458" customFormat="1" ht="12" customHeight="1">
      <c r="A9" s="464" t="s">
        <v>552</v>
      </c>
      <c r="B9" s="465" t="s">
        <v>505</v>
      </c>
      <c r="C9" s="722">
        <v>66000</v>
      </c>
      <c r="D9" s="723">
        <v>66000</v>
      </c>
      <c r="E9" s="724">
        <v>65800</v>
      </c>
    </row>
    <row r="10" spans="1:5" s="458" customFormat="1" ht="12" customHeight="1">
      <c r="A10" s="464" t="s">
        <v>553</v>
      </c>
      <c r="B10" s="465" t="s">
        <v>682</v>
      </c>
      <c r="C10" s="722">
        <v>4000</v>
      </c>
      <c r="D10" s="723">
        <v>4000</v>
      </c>
      <c r="E10" s="724">
        <v>5709</v>
      </c>
    </row>
    <row r="11" spans="1:5" s="458" customFormat="1" ht="12" customHeight="1">
      <c r="A11" s="464" t="s">
        <v>554</v>
      </c>
      <c r="B11" s="465" t="s">
        <v>683</v>
      </c>
      <c r="C11" s="722">
        <v>91409</v>
      </c>
      <c r="D11" s="723">
        <v>31925</v>
      </c>
      <c r="E11" s="724">
        <v>39157</v>
      </c>
    </row>
    <row r="12" spans="1:5" s="458" customFormat="1" ht="12" customHeight="1" thickBot="1">
      <c r="A12" s="464" t="s">
        <v>555</v>
      </c>
      <c r="B12" s="465" t="s">
        <v>684</v>
      </c>
      <c r="C12" s="722"/>
      <c r="D12" s="725"/>
      <c r="E12" s="726"/>
    </row>
    <row r="13" spans="1:6" s="458" customFormat="1" ht="12" customHeight="1" thickBot="1">
      <c r="A13" s="459" t="s">
        <v>1066</v>
      </c>
      <c r="B13" s="460" t="s">
        <v>685</v>
      </c>
      <c r="C13" s="727">
        <f>SUM(C14:C21)</f>
        <v>194579</v>
      </c>
      <c r="D13" s="727">
        <f>SUM(D14:D21)</f>
        <v>230384</v>
      </c>
      <c r="E13" s="461">
        <f>SUM(E14:E21)</f>
        <v>240705</v>
      </c>
      <c r="F13" s="914"/>
    </row>
    <row r="14" spans="1:5" s="458" customFormat="1" ht="12" customHeight="1">
      <c r="A14" s="480" t="s">
        <v>500</v>
      </c>
      <c r="B14" s="481" t="s">
        <v>686</v>
      </c>
      <c r="C14" s="728">
        <v>16529</v>
      </c>
      <c r="D14" s="720">
        <v>21285</v>
      </c>
      <c r="E14" s="721">
        <v>18510</v>
      </c>
    </row>
    <row r="15" spans="1:5" s="458" customFormat="1" ht="12" customHeight="1">
      <c r="A15" s="464" t="s">
        <v>502</v>
      </c>
      <c r="B15" s="465" t="s">
        <v>687</v>
      </c>
      <c r="C15" s="722">
        <v>78902</v>
      </c>
      <c r="D15" s="723">
        <v>49700</v>
      </c>
      <c r="E15" s="724">
        <v>50475</v>
      </c>
    </row>
    <row r="16" spans="1:5" s="458" customFormat="1" ht="12" customHeight="1">
      <c r="A16" s="464" t="s">
        <v>504</v>
      </c>
      <c r="B16" s="465" t="s">
        <v>688</v>
      </c>
      <c r="C16" s="722">
        <v>14553</v>
      </c>
      <c r="D16" s="723">
        <v>16153</v>
      </c>
      <c r="E16" s="724">
        <v>20646</v>
      </c>
    </row>
    <row r="17" spans="1:5" s="458" customFormat="1" ht="12" customHeight="1">
      <c r="A17" s="464" t="s">
        <v>506</v>
      </c>
      <c r="B17" s="465" t="s">
        <v>689</v>
      </c>
      <c r="C17" s="722">
        <v>20648</v>
      </c>
      <c r="D17" s="723">
        <v>20398</v>
      </c>
      <c r="E17" s="724">
        <v>20553</v>
      </c>
    </row>
    <row r="18" spans="1:5" s="458" customFormat="1" ht="12" customHeight="1">
      <c r="A18" s="462" t="s">
        <v>690</v>
      </c>
      <c r="B18" s="463" t="s">
        <v>691</v>
      </c>
      <c r="C18" s="729">
        <v>2463</v>
      </c>
      <c r="D18" s="723">
        <v>2333</v>
      </c>
      <c r="E18" s="724">
        <v>1554</v>
      </c>
    </row>
    <row r="19" spans="1:5" s="458" customFormat="1" ht="12" customHeight="1">
      <c r="A19" s="464" t="s">
        <v>692</v>
      </c>
      <c r="B19" s="465" t="s">
        <v>693</v>
      </c>
      <c r="C19" s="722">
        <v>40567</v>
      </c>
      <c r="D19" s="723">
        <v>57254</v>
      </c>
      <c r="E19" s="724">
        <v>48525</v>
      </c>
    </row>
    <row r="20" spans="1:5" s="458" customFormat="1" ht="12" customHeight="1">
      <c r="A20" s="464" t="s">
        <v>694</v>
      </c>
      <c r="B20" s="465" t="s">
        <v>695</v>
      </c>
      <c r="C20" s="722">
        <v>320</v>
      </c>
      <c r="D20" s="723">
        <v>320</v>
      </c>
      <c r="E20" s="724">
        <v>1167</v>
      </c>
    </row>
    <row r="21" spans="1:5" s="458" customFormat="1" ht="12" customHeight="1" thickBot="1">
      <c r="A21" s="466" t="s">
        <v>696</v>
      </c>
      <c r="B21" s="467" t="s">
        <v>697</v>
      </c>
      <c r="C21" s="730">
        <v>20597</v>
      </c>
      <c r="D21" s="725">
        <v>62941</v>
      </c>
      <c r="E21" s="726">
        <v>79275</v>
      </c>
    </row>
    <row r="22" spans="1:5" s="458" customFormat="1" ht="12" customHeight="1" thickBot="1">
      <c r="A22" s="459" t="s">
        <v>698</v>
      </c>
      <c r="B22" s="460" t="s">
        <v>699</v>
      </c>
      <c r="C22" s="731"/>
      <c r="D22" s="732">
        <v>4330</v>
      </c>
      <c r="E22" s="733">
        <v>3781</v>
      </c>
    </row>
    <row r="23" spans="1:5" s="458" customFormat="1" ht="12" customHeight="1" thickBot="1">
      <c r="A23" s="459" t="s">
        <v>1068</v>
      </c>
      <c r="B23" s="460" t="s">
        <v>909</v>
      </c>
      <c r="C23" s="727">
        <f>SUM(C24:C31)</f>
        <v>1474936</v>
      </c>
      <c r="D23" s="727">
        <f>SUM(D24:D31)</f>
        <v>1555894</v>
      </c>
      <c r="E23" s="461">
        <f>SUM(E24:E31)</f>
        <v>1555894</v>
      </c>
    </row>
    <row r="24" spans="1:5" s="458" customFormat="1" ht="12" customHeight="1">
      <c r="A24" s="468" t="s">
        <v>511</v>
      </c>
      <c r="B24" s="469" t="s">
        <v>508</v>
      </c>
      <c r="C24" s="719">
        <v>708978</v>
      </c>
      <c r="D24" s="720">
        <v>694297</v>
      </c>
      <c r="E24" s="721">
        <v>694297</v>
      </c>
    </row>
    <row r="25" spans="1:5" s="458" customFormat="1" ht="12" customHeight="1">
      <c r="A25" s="464" t="s">
        <v>512</v>
      </c>
      <c r="B25" s="465" t="s">
        <v>700</v>
      </c>
      <c r="C25" s="722">
        <v>87381</v>
      </c>
      <c r="D25" s="723">
        <v>85960</v>
      </c>
      <c r="E25" s="724">
        <v>85960</v>
      </c>
    </row>
    <row r="26" spans="1:5" s="458" customFormat="1" ht="12" customHeight="1">
      <c r="A26" s="464" t="s">
        <v>513</v>
      </c>
      <c r="B26" s="465" t="s">
        <v>701</v>
      </c>
      <c r="C26" s="722"/>
      <c r="D26" s="723">
        <v>26248</v>
      </c>
      <c r="E26" s="724">
        <v>26248</v>
      </c>
    </row>
    <row r="27" spans="1:5" s="458" customFormat="1" ht="12" customHeight="1">
      <c r="A27" s="470" t="s">
        <v>702</v>
      </c>
      <c r="B27" s="465" t="s">
        <v>510</v>
      </c>
      <c r="C27" s="734"/>
      <c r="D27" s="723"/>
      <c r="E27" s="724"/>
    </row>
    <row r="28" spans="1:5" s="458" customFormat="1" ht="12" customHeight="1">
      <c r="A28" s="470" t="s">
        <v>703</v>
      </c>
      <c r="B28" s="465" t="s">
        <v>704</v>
      </c>
      <c r="C28" s="734"/>
      <c r="D28" s="723"/>
      <c r="E28" s="724"/>
    </row>
    <row r="29" spans="1:5" s="458" customFormat="1" ht="12" customHeight="1">
      <c r="A29" s="464" t="s">
        <v>705</v>
      </c>
      <c r="B29" s="465" t="s">
        <v>706</v>
      </c>
      <c r="C29" s="722"/>
      <c r="D29" s="723"/>
      <c r="E29" s="724"/>
    </row>
    <row r="30" spans="1:5" s="458" customFormat="1" ht="12" customHeight="1">
      <c r="A30" s="464" t="s">
        <v>707</v>
      </c>
      <c r="B30" s="465" t="s">
        <v>708</v>
      </c>
      <c r="C30" s="735"/>
      <c r="D30" s="723">
        <v>41500</v>
      </c>
      <c r="E30" s="724">
        <v>41500</v>
      </c>
    </row>
    <row r="31" spans="1:5" s="458" customFormat="1" ht="12" customHeight="1" thickBot="1">
      <c r="A31" s="464" t="s">
        <v>709</v>
      </c>
      <c r="B31" s="465" t="s">
        <v>710</v>
      </c>
      <c r="C31" s="735">
        <v>678577</v>
      </c>
      <c r="D31" s="725">
        <v>707889</v>
      </c>
      <c r="E31" s="726">
        <v>707889</v>
      </c>
    </row>
    <row r="32" spans="1:5" s="458" customFormat="1" ht="12" customHeight="1" thickBot="1">
      <c r="A32" s="459" t="s">
        <v>10</v>
      </c>
      <c r="B32" s="460" t="s">
        <v>910</v>
      </c>
      <c r="C32" s="727">
        <f>+C33+C39</f>
        <v>170571</v>
      </c>
      <c r="D32" s="727">
        <f>+D33+D39</f>
        <v>222166</v>
      </c>
      <c r="E32" s="461">
        <f>+E33+E39</f>
        <v>269578</v>
      </c>
    </row>
    <row r="33" spans="1:5" s="458" customFormat="1" ht="12" customHeight="1">
      <c r="A33" s="480" t="s">
        <v>515</v>
      </c>
      <c r="B33" s="736" t="s">
        <v>711</v>
      </c>
      <c r="C33" s="737">
        <f>SUM(C34:C38)</f>
        <v>155804</v>
      </c>
      <c r="D33" s="737">
        <f>SUM(D34:D38)</f>
        <v>204747</v>
      </c>
      <c r="E33" s="737">
        <f>SUM(E34:E38)</f>
        <v>208422</v>
      </c>
    </row>
    <row r="34" spans="1:5" s="458" customFormat="1" ht="12" customHeight="1">
      <c r="A34" s="464" t="s">
        <v>516</v>
      </c>
      <c r="B34" s="474" t="s">
        <v>712</v>
      </c>
      <c r="C34" s="735"/>
      <c r="D34" s="723"/>
      <c r="E34" s="724">
        <v>764</v>
      </c>
    </row>
    <row r="35" spans="1:5" s="458" customFormat="1" ht="12" customHeight="1">
      <c r="A35" s="464" t="s">
        <v>517</v>
      </c>
      <c r="B35" s="474" t="s">
        <v>713</v>
      </c>
      <c r="C35" s="735">
        <v>1204</v>
      </c>
      <c r="D35" s="723"/>
      <c r="E35" s="724">
        <v>18730</v>
      </c>
    </row>
    <row r="36" spans="1:5" s="458" customFormat="1" ht="12" customHeight="1">
      <c r="A36" s="464" t="s">
        <v>518</v>
      </c>
      <c r="B36" s="474" t="s">
        <v>714</v>
      </c>
      <c r="C36" s="735">
        <v>21950</v>
      </c>
      <c r="D36" s="723"/>
      <c r="E36" s="724"/>
    </row>
    <row r="37" spans="1:5" s="458" customFormat="1" ht="12" customHeight="1">
      <c r="A37" s="464" t="s">
        <v>519</v>
      </c>
      <c r="B37" s="474" t="s">
        <v>715</v>
      </c>
      <c r="C37" s="735">
        <v>22928</v>
      </c>
      <c r="D37" s="723">
        <v>39906</v>
      </c>
      <c r="E37" s="724">
        <v>34829</v>
      </c>
    </row>
    <row r="38" spans="1:5" s="458" customFormat="1" ht="12" customHeight="1">
      <c r="A38" s="464" t="s">
        <v>716</v>
      </c>
      <c r="B38" s="474" t="s">
        <v>717</v>
      </c>
      <c r="C38" s="735">
        <v>109722</v>
      </c>
      <c r="D38" s="723">
        <v>164841</v>
      </c>
      <c r="E38" s="724">
        <v>154099</v>
      </c>
    </row>
    <row r="39" spans="1:5" s="458" customFormat="1" ht="12" customHeight="1">
      <c r="A39" s="464" t="s">
        <v>520</v>
      </c>
      <c r="B39" s="477" t="s">
        <v>718</v>
      </c>
      <c r="C39" s="738">
        <f>SUM(C40:C44)</f>
        <v>14767</v>
      </c>
      <c r="D39" s="738">
        <f>SUM(D40:D44)</f>
        <v>17419</v>
      </c>
      <c r="E39" s="738">
        <f>SUM(E40:E44)</f>
        <v>61156</v>
      </c>
    </row>
    <row r="40" spans="1:5" s="458" customFormat="1" ht="12" customHeight="1">
      <c r="A40" s="464" t="s">
        <v>521</v>
      </c>
      <c r="B40" s="474" t="s">
        <v>712</v>
      </c>
      <c r="C40" s="735"/>
      <c r="D40" s="723"/>
      <c r="E40" s="724"/>
    </row>
    <row r="41" spans="1:5" s="458" customFormat="1" ht="12" customHeight="1">
      <c r="A41" s="464" t="s">
        <v>522</v>
      </c>
      <c r="B41" s="474" t="s">
        <v>713</v>
      </c>
      <c r="C41" s="735"/>
      <c r="D41" s="723"/>
      <c r="E41" s="724"/>
    </row>
    <row r="42" spans="1:5" s="458" customFormat="1" ht="12" customHeight="1">
      <c r="A42" s="464" t="s">
        <v>523</v>
      </c>
      <c r="B42" s="474" t="s">
        <v>714</v>
      </c>
      <c r="C42" s="735"/>
      <c r="D42" s="723"/>
      <c r="E42" s="724"/>
    </row>
    <row r="43" spans="1:5" s="458" customFormat="1" ht="12" customHeight="1">
      <c r="A43" s="464" t="s">
        <v>524</v>
      </c>
      <c r="B43" s="474" t="s">
        <v>715</v>
      </c>
      <c r="C43" s="735">
        <v>13591</v>
      </c>
      <c r="D43" s="723">
        <v>16243</v>
      </c>
      <c r="E43" s="724">
        <v>61156</v>
      </c>
    </row>
    <row r="44" spans="1:5" s="458" customFormat="1" ht="12" customHeight="1" thickBot="1">
      <c r="A44" s="487" t="s">
        <v>719</v>
      </c>
      <c r="B44" s="488" t="s">
        <v>720</v>
      </c>
      <c r="C44" s="739">
        <v>1176</v>
      </c>
      <c r="D44" s="740">
        <v>1176</v>
      </c>
      <c r="E44" s="741"/>
    </row>
    <row r="45" spans="1:5" s="458" customFormat="1" ht="12" customHeight="1" thickBot="1">
      <c r="A45" s="459" t="s">
        <v>721</v>
      </c>
      <c r="B45" s="460" t="s">
        <v>911</v>
      </c>
      <c r="C45" s="727">
        <f>SUM(C46:C48)</f>
        <v>5000</v>
      </c>
      <c r="D45" s="727">
        <f>SUM(D46:D49)</f>
        <v>50939</v>
      </c>
      <c r="E45" s="727">
        <f>SUM(E46:E49)</f>
        <v>29499</v>
      </c>
    </row>
    <row r="46" spans="1:5" s="458" customFormat="1" ht="12" customHeight="1">
      <c r="A46" s="468" t="s">
        <v>526</v>
      </c>
      <c r="B46" s="469" t="s">
        <v>722</v>
      </c>
      <c r="C46" s="719">
        <v>5000</v>
      </c>
      <c r="D46" s="720">
        <v>6445</v>
      </c>
      <c r="E46" s="721">
        <v>541</v>
      </c>
    </row>
    <row r="47" spans="1:5" s="458" customFormat="1" ht="12" customHeight="1">
      <c r="A47" s="462" t="s">
        <v>527</v>
      </c>
      <c r="B47" s="465" t="s">
        <v>723</v>
      </c>
      <c r="C47" s="729"/>
      <c r="D47" s="915"/>
      <c r="E47" s="916"/>
    </row>
    <row r="48" spans="1:5" s="458" customFormat="1" ht="12" customHeight="1">
      <c r="A48" s="470" t="s">
        <v>724</v>
      </c>
      <c r="B48" s="476" t="s">
        <v>514</v>
      </c>
      <c r="C48" s="734"/>
      <c r="D48" s="725"/>
      <c r="E48" s="726">
        <v>946</v>
      </c>
    </row>
    <row r="49" spans="1:5" s="458" customFormat="1" ht="12" customHeight="1" thickBot="1">
      <c r="A49" s="920" t="s">
        <v>484</v>
      </c>
      <c r="B49" s="921" t="s">
        <v>485</v>
      </c>
      <c r="C49" s="922"/>
      <c r="D49" s="725">
        <v>44494</v>
      </c>
      <c r="E49" s="725">
        <v>28012</v>
      </c>
    </row>
    <row r="50" spans="1:5" s="458" customFormat="1" ht="12" customHeight="1" thickBot="1">
      <c r="A50" s="459" t="s">
        <v>15</v>
      </c>
      <c r="B50" s="460" t="s">
        <v>912</v>
      </c>
      <c r="C50" s="727">
        <f>+C51+C52</f>
        <v>27266</v>
      </c>
      <c r="D50" s="727">
        <f>+D51+D52</f>
        <v>28306</v>
      </c>
      <c r="E50" s="461">
        <f>+E51+E52</f>
        <v>49724</v>
      </c>
    </row>
    <row r="51" spans="1:5" s="458" customFormat="1" ht="12" customHeight="1" thickBot="1">
      <c r="A51" s="468" t="s">
        <v>725</v>
      </c>
      <c r="B51" s="465" t="s">
        <v>525</v>
      </c>
      <c r="C51" s="742"/>
      <c r="D51" s="743">
        <v>1040</v>
      </c>
      <c r="E51" s="923">
        <v>5669</v>
      </c>
    </row>
    <row r="52" spans="1:5" s="458" customFormat="1" ht="12" customHeight="1" thickBot="1">
      <c r="A52" s="462" t="s">
        <v>726</v>
      </c>
      <c r="B52" s="465" t="s">
        <v>727</v>
      </c>
      <c r="C52" s="744">
        <v>27266</v>
      </c>
      <c r="D52" s="732">
        <v>27266</v>
      </c>
      <c r="E52" s="733">
        <v>44055</v>
      </c>
    </row>
    <row r="53" spans="1:5" s="458" customFormat="1" ht="17.25" customHeight="1" thickBot="1">
      <c r="A53" s="459" t="s">
        <v>728</v>
      </c>
      <c r="B53" s="460" t="s">
        <v>729</v>
      </c>
      <c r="C53" s="745"/>
      <c r="D53" s="743"/>
      <c r="E53" s="924">
        <v>174</v>
      </c>
    </row>
    <row r="54" spans="1:5" s="458" customFormat="1" ht="12" customHeight="1" thickBot="1">
      <c r="A54" s="459" t="s">
        <v>19</v>
      </c>
      <c r="B54" s="482" t="s">
        <v>730</v>
      </c>
      <c r="C54" s="746">
        <f>+C5+C23+C32+C45+C50+C53</f>
        <v>2284832</v>
      </c>
      <c r="D54" s="746">
        <f>+D5+D23+D32+D45+D50+D53</f>
        <v>2445015</v>
      </c>
      <c r="E54" s="483">
        <f>+E5+E23+E32+E45+E50+E53</f>
        <v>2524061</v>
      </c>
    </row>
    <row r="55" spans="1:5" s="458" customFormat="1" ht="12" customHeight="1" thickBot="1">
      <c r="A55" s="484" t="s">
        <v>20</v>
      </c>
      <c r="B55" s="485" t="s">
        <v>731</v>
      </c>
      <c r="C55" s="747">
        <f>SUM(C56:C57)</f>
        <v>16900</v>
      </c>
      <c r="D55" s="747">
        <f>SUM(D56:D57)</f>
        <v>31678</v>
      </c>
      <c r="E55" s="478">
        <f>SUM(E56:E57)</f>
        <v>26907</v>
      </c>
    </row>
    <row r="56" spans="1:5" s="458" customFormat="1" ht="12" customHeight="1">
      <c r="A56" s="748" t="s">
        <v>528</v>
      </c>
      <c r="B56" s="749" t="s">
        <v>732</v>
      </c>
      <c r="C56" s="750"/>
      <c r="D56" s="720">
        <v>14778</v>
      </c>
      <c r="E56" s="721">
        <v>14778</v>
      </c>
    </row>
    <row r="57" spans="1:5" s="458" customFormat="1" ht="12" customHeight="1" thickBot="1">
      <c r="A57" s="751" t="s">
        <v>530</v>
      </c>
      <c r="B57" s="752" t="s">
        <v>820</v>
      </c>
      <c r="C57" s="753">
        <v>16900</v>
      </c>
      <c r="D57" s="725">
        <v>16900</v>
      </c>
      <c r="E57" s="726">
        <v>12129</v>
      </c>
    </row>
    <row r="58" spans="1:5" s="458" customFormat="1" ht="12" customHeight="1" thickBot="1">
      <c r="A58" s="754" t="s">
        <v>22</v>
      </c>
      <c r="B58" s="497" t="s">
        <v>821</v>
      </c>
      <c r="C58" s="747">
        <f>SUM(C59,C66)</f>
        <v>370000</v>
      </c>
      <c r="D58" s="747">
        <f>SUM(D59,D66)</f>
        <v>445076</v>
      </c>
      <c r="E58" s="478">
        <f>SUM(E59,E66)</f>
        <v>0</v>
      </c>
    </row>
    <row r="59" spans="1:5" s="458" customFormat="1" ht="12" customHeight="1">
      <c r="A59" s="480" t="s">
        <v>822</v>
      </c>
      <c r="B59" s="736" t="s">
        <v>823</v>
      </c>
      <c r="C59" s="926">
        <f>SUM(C60:C65)</f>
        <v>370000</v>
      </c>
      <c r="D59" s="926">
        <f>SUM(D60:D65)</f>
        <v>445076</v>
      </c>
      <c r="E59" s="927">
        <f>SUM(E60:E65)</f>
        <v>0</v>
      </c>
    </row>
    <row r="60" spans="1:5" s="458" customFormat="1" ht="12" customHeight="1">
      <c r="A60" s="468" t="s">
        <v>824</v>
      </c>
      <c r="B60" s="486" t="s">
        <v>825</v>
      </c>
      <c r="C60" s="735"/>
      <c r="D60" s="723"/>
      <c r="E60" s="724"/>
    </row>
    <row r="61" spans="1:5" s="458" customFormat="1" ht="12" customHeight="1">
      <c r="A61" s="468" t="s">
        <v>826</v>
      </c>
      <c r="B61" s="486" t="s">
        <v>827</v>
      </c>
      <c r="C61" s="735">
        <v>370000</v>
      </c>
      <c r="D61" s="723">
        <v>445076</v>
      </c>
      <c r="E61" s="724"/>
    </row>
    <row r="62" spans="1:5" s="458" customFormat="1" ht="12" customHeight="1">
      <c r="A62" s="468" t="s">
        <v>828</v>
      </c>
      <c r="B62" s="486" t="s">
        <v>829</v>
      </c>
      <c r="C62" s="744"/>
      <c r="D62" s="723"/>
      <c r="E62" s="724"/>
    </row>
    <row r="63" spans="1:5" s="458" customFormat="1" ht="12" customHeight="1">
      <c r="A63" s="468" t="s">
        <v>830</v>
      </c>
      <c r="B63" s="486" t="s">
        <v>831</v>
      </c>
      <c r="C63" s="755"/>
      <c r="D63" s="723"/>
      <c r="E63" s="724"/>
    </row>
    <row r="64" spans="1:5" s="458" customFormat="1" ht="12" customHeight="1">
      <c r="A64" s="468" t="s">
        <v>832</v>
      </c>
      <c r="B64" s="486" t="s">
        <v>833</v>
      </c>
      <c r="C64" s="755"/>
      <c r="D64" s="723"/>
      <c r="E64" s="724"/>
    </row>
    <row r="65" spans="1:5" s="458" customFormat="1" ht="12" customHeight="1">
      <c r="A65" s="468" t="s">
        <v>834</v>
      </c>
      <c r="B65" s="486" t="s">
        <v>835</v>
      </c>
      <c r="C65" s="755"/>
      <c r="D65" s="723"/>
      <c r="E65" s="724"/>
    </row>
    <row r="66" spans="1:5" s="458" customFormat="1" ht="12" customHeight="1">
      <c r="A66" s="468" t="s">
        <v>836</v>
      </c>
      <c r="B66" s="471" t="s">
        <v>837</v>
      </c>
      <c r="C66" s="472">
        <f>SUM(C67:C72)</f>
        <v>0</v>
      </c>
      <c r="D66" s="472">
        <f>SUM(D67:D72)</f>
        <v>0</v>
      </c>
      <c r="E66" s="473">
        <f>SUM(E67:E72)</f>
        <v>0</v>
      </c>
    </row>
    <row r="67" spans="1:5" s="458" customFormat="1" ht="12" customHeight="1">
      <c r="A67" s="468" t="s">
        <v>838</v>
      </c>
      <c r="B67" s="486" t="s">
        <v>825</v>
      </c>
      <c r="C67" s="735"/>
      <c r="D67" s="723"/>
      <c r="E67" s="724"/>
    </row>
    <row r="68" spans="1:5" s="458" customFormat="1" ht="12" customHeight="1">
      <c r="A68" s="468" t="s">
        <v>839</v>
      </c>
      <c r="B68" s="486" t="s">
        <v>529</v>
      </c>
      <c r="C68" s="735"/>
      <c r="D68" s="723"/>
      <c r="E68" s="724"/>
    </row>
    <row r="69" spans="1:5" s="458" customFormat="1" ht="12" customHeight="1">
      <c r="A69" s="468" t="s">
        <v>840</v>
      </c>
      <c r="B69" s="486" t="s">
        <v>531</v>
      </c>
      <c r="C69" s="744"/>
      <c r="D69" s="723"/>
      <c r="E69" s="724"/>
    </row>
    <row r="70" spans="1:5" s="458" customFormat="1" ht="12" customHeight="1">
      <c r="A70" s="468" t="s">
        <v>841</v>
      </c>
      <c r="B70" s="486" t="s">
        <v>829</v>
      </c>
      <c r="C70" s="735"/>
      <c r="D70" s="723"/>
      <c r="E70" s="724"/>
    </row>
    <row r="71" spans="1:5" s="458" customFormat="1" ht="12" customHeight="1">
      <c r="A71" s="462" t="s">
        <v>842</v>
      </c>
      <c r="B71" s="475" t="s">
        <v>843</v>
      </c>
      <c r="C71" s="729"/>
      <c r="D71" s="723"/>
      <c r="E71" s="724"/>
    </row>
    <row r="72" spans="1:5" s="458" customFormat="1" ht="12" customHeight="1" thickBot="1">
      <c r="A72" s="487" t="s">
        <v>844</v>
      </c>
      <c r="B72" s="488" t="s">
        <v>845</v>
      </c>
      <c r="C72" s="928"/>
      <c r="D72" s="740"/>
      <c r="E72" s="741"/>
    </row>
    <row r="73" spans="1:5" s="458" customFormat="1" ht="12" customHeight="1" thickBot="1">
      <c r="A73" s="756" t="s">
        <v>1066</v>
      </c>
      <c r="B73" s="757" t="s">
        <v>532</v>
      </c>
      <c r="C73" s="758"/>
      <c r="D73" s="732"/>
      <c r="E73" s="733">
        <v>3105</v>
      </c>
    </row>
    <row r="74" spans="1:5" s="458" customFormat="1" ht="12" customHeight="1" thickBot="1">
      <c r="A74" s="756" t="s">
        <v>1067</v>
      </c>
      <c r="B74" s="757" t="s">
        <v>846</v>
      </c>
      <c r="C74" s="758"/>
      <c r="D74" s="925">
        <v>13828</v>
      </c>
      <c r="E74" s="733">
        <v>13828</v>
      </c>
    </row>
    <row r="75" spans="1:5" s="458" customFormat="1" ht="15" customHeight="1" thickBot="1">
      <c r="A75" s="759" t="s">
        <v>1068</v>
      </c>
      <c r="B75" s="760" t="s">
        <v>847</v>
      </c>
      <c r="C75" s="727">
        <f>+C54+C55+C58+C73+C74</f>
        <v>2671732</v>
      </c>
      <c r="D75" s="727">
        <f>+D54+D55+D58+D73+D74</f>
        <v>2935597</v>
      </c>
      <c r="E75" s="715">
        <f>+E54+E55+E58+E73+E74</f>
        <v>2567901</v>
      </c>
    </row>
    <row r="76" spans="1:5" s="458" customFormat="1" ht="22.5" customHeight="1" hidden="1">
      <c r="A76" s="1042"/>
      <c r="B76" s="1042"/>
      <c r="C76" s="1042"/>
      <c r="D76" s="743"/>
      <c r="E76" s="743"/>
    </row>
    <row r="77" spans="1:5" s="458" customFormat="1" ht="12.75" customHeight="1">
      <c r="A77" s="489"/>
      <c r="B77" s="490"/>
      <c r="C77" s="491"/>
      <c r="D77" s="761"/>
      <c r="E77" s="761"/>
    </row>
    <row r="78" spans="1:5" ht="16.5" customHeight="1">
      <c r="A78" s="1047" t="s">
        <v>533</v>
      </c>
      <c r="B78" s="1047"/>
      <c r="C78" s="1047"/>
      <c r="D78" s="761"/>
      <c r="E78" s="761"/>
    </row>
    <row r="79" spans="1:5" ht="16.5" customHeight="1" thickBot="1">
      <c r="A79" s="1043" t="s">
        <v>534</v>
      </c>
      <c r="B79" s="1043"/>
      <c r="C79" s="704"/>
      <c r="D79" s="761"/>
      <c r="E79" s="761"/>
    </row>
    <row r="80" spans="1:5" ht="37.5" customHeight="1" thickBot="1">
      <c r="A80" s="705" t="s">
        <v>498</v>
      </c>
      <c r="B80" s="706" t="s">
        <v>848</v>
      </c>
      <c r="C80" s="707" t="s">
        <v>849</v>
      </c>
      <c r="D80" s="708" t="s">
        <v>680</v>
      </c>
      <c r="E80" s="709" t="s">
        <v>734</v>
      </c>
    </row>
    <row r="81" spans="1:5" s="456" customFormat="1" ht="12" customHeight="1" thickBot="1">
      <c r="A81" s="454">
        <v>1</v>
      </c>
      <c r="B81" s="455">
        <v>2</v>
      </c>
      <c r="C81" s="707">
        <v>3</v>
      </c>
      <c r="D81" s="732"/>
      <c r="E81" s="733"/>
    </row>
    <row r="82" spans="1:5" ht="12" customHeight="1" thickBot="1">
      <c r="A82" s="762" t="s">
        <v>1062</v>
      </c>
      <c r="B82" s="763" t="s">
        <v>913</v>
      </c>
      <c r="C82" s="764">
        <f>SUM(C83:C87)</f>
        <v>2201990</v>
      </c>
      <c r="D82" s="764">
        <f>SUM(D83:D87)</f>
        <v>2434676</v>
      </c>
      <c r="E82" s="496">
        <f>SUM(E83:E87)</f>
        <v>2350663</v>
      </c>
    </row>
    <row r="83" spans="1:5" ht="12" customHeight="1">
      <c r="A83" s="480" t="s">
        <v>535</v>
      </c>
      <c r="B83" s="469" t="s">
        <v>536</v>
      </c>
      <c r="C83" s="765">
        <v>874650</v>
      </c>
      <c r="D83" s="720">
        <v>944584</v>
      </c>
      <c r="E83" s="721">
        <v>929518</v>
      </c>
    </row>
    <row r="84" spans="1:5" ht="12" customHeight="1">
      <c r="A84" s="464" t="s">
        <v>537</v>
      </c>
      <c r="B84" s="465" t="s">
        <v>850</v>
      </c>
      <c r="C84" s="766">
        <v>224459</v>
      </c>
      <c r="D84" s="723">
        <v>241639</v>
      </c>
      <c r="E84" s="724">
        <v>233611</v>
      </c>
    </row>
    <row r="85" spans="1:5" ht="12" customHeight="1">
      <c r="A85" s="464" t="s">
        <v>538</v>
      </c>
      <c r="B85" s="465" t="s">
        <v>539</v>
      </c>
      <c r="C85" s="767">
        <v>634157</v>
      </c>
      <c r="D85" s="723">
        <v>729105</v>
      </c>
      <c r="E85" s="724">
        <v>659312</v>
      </c>
    </row>
    <row r="86" spans="1:5" ht="12" customHeight="1">
      <c r="A86" s="464" t="s">
        <v>540</v>
      </c>
      <c r="B86" s="492" t="s">
        <v>851</v>
      </c>
      <c r="C86" s="767">
        <v>12516</v>
      </c>
      <c r="D86" s="723">
        <v>15937</v>
      </c>
      <c r="E86" s="724">
        <v>15754</v>
      </c>
    </row>
    <row r="87" spans="1:5" ht="12" customHeight="1">
      <c r="A87" s="464" t="s">
        <v>541</v>
      </c>
      <c r="B87" s="493" t="s">
        <v>852</v>
      </c>
      <c r="C87" s="767">
        <v>456208</v>
      </c>
      <c r="D87" s="723">
        <v>503411</v>
      </c>
      <c r="E87" s="724">
        <v>512468</v>
      </c>
    </row>
    <row r="88" spans="1:5" ht="12" customHeight="1">
      <c r="A88" s="464" t="s">
        <v>542</v>
      </c>
      <c r="B88" s="465" t="s">
        <v>853</v>
      </c>
      <c r="C88" s="767"/>
      <c r="D88" s="723"/>
      <c r="E88" s="724"/>
    </row>
    <row r="89" spans="1:5" ht="12" customHeight="1">
      <c r="A89" s="464" t="s">
        <v>543</v>
      </c>
      <c r="B89" s="768" t="s">
        <v>854</v>
      </c>
      <c r="C89" s="767">
        <v>266156</v>
      </c>
      <c r="D89" s="723">
        <v>277374</v>
      </c>
      <c r="E89" s="724">
        <v>268674</v>
      </c>
    </row>
    <row r="90" spans="1:5" ht="12" customHeight="1">
      <c r="A90" s="464" t="s">
        <v>544</v>
      </c>
      <c r="B90" s="768" t="s">
        <v>855</v>
      </c>
      <c r="C90" s="767"/>
      <c r="D90" s="723"/>
      <c r="E90" s="724"/>
    </row>
    <row r="91" spans="1:5" ht="12" customHeight="1">
      <c r="A91" s="464" t="s">
        <v>545</v>
      </c>
      <c r="B91" s="769" t="s">
        <v>856</v>
      </c>
      <c r="C91" s="767">
        <v>89584</v>
      </c>
      <c r="D91" s="723">
        <v>163616</v>
      </c>
      <c r="E91" s="724">
        <v>172688</v>
      </c>
    </row>
    <row r="92" spans="1:7" ht="12" customHeight="1">
      <c r="A92" s="464" t="s">
        <v>546</v>
      </c>
      <c r="B92" s="769" t="s">
        <v>857</v>
      </c>
      <c r="C92" s="767">
        <v>38647</v>
      </c>
      <c r="D92" s="723"/>
      <c r="E92" s="724">
        <v>4101</v>
      </c>
      <c r="G92" s="770"/>
    </row>
    <row r="93" spans="1:5" ht="12" customHeight="1">
      <c r="A93" s="462" t="s">
        <v>547</v>
      </c>
      <c r="B93" s="771" t="s">
        <v>858</v>
      </c>
      <c r="C93" s="767"/>
      <c r="D93" s="723"/>
      <c r="E93" s="724"/>
    </row>
    <row r="94" spans="1:5" ht="12" customHeight="1">
      <c r="A94" s="464" t="s">
        <v>548</v>
      </c>
      <c r="B94" s="771" t="s">
        <v>859</v>
      </c>
      <c r="C94" s="767">
        <v>61821</v>
      </c>
      <c r="D94" s="723">
        <v>62421</v>
      </c>
      <c r="E94" s="724">
        <v>49902</v>
      </c>
    </row>
    <row r="95" spans="1:5" ht="12" customHeight="1" thickBot="1">
      <c r="A95" s="470" t="s">
        <v>860</v>
      </c>
      <c r="B95" s="771" t="s">
        <v>861</v>
      </c>
      <c r="C95" s="767"/>
      <c r="D95" s="725"/>
      <c r="E95" s="726"/>
    </row>
    <row r="96" spans="1:5" ht="12" customHeight="1" thickBot="1">
      <c r="A96" s="459" t="s">
        <v>1064</v>
      </c>
      <c r="B96" s="495" t="s">
        <v>914</v>
      </c>
      <c r="C96" s="764">
        <f>SUM(C97:C103)</f>
        <v>45082</v>
      </c>
      <c r="D96" s="772">
        <f>SUM(D97:D103)</f>
        <v>53895</v>
      </c>
      <c r="E96" s="773">
        <f>SUM(E97:E103)</f>
        <v>94501</v>
      </c>
    </row>
    <row r="97" spans="1:5" ht="12" customHeight="1">
      <c r="A97" s="468" t="s">
        <v>549</v>
      </c>
      <c r="B97" s="469" t="s">
        <v>551</v>
      </c>
      <c r="C97" s="765">
        <v>26004</v>
      </c>
      <c r="D97" s="720">
        <v>28235</v>
      </c>
      <c r="E97" s="721">
        <v>69126</v>
      </c>
    </row>
    <row r="98" spans="1:5" ht="12" customHeight="1">
      <c r="A98" s="468" t="s">
        <v>550</v>
      </c>
      <c r="B98" s="465" t="s">
        <v>1033</v>
      </c>
      <c r="C98" s="766"/>
      <c r="D98" s="723">
        <v>4082</v>
      </c>
      <c r="E98" s="724">
        <v>4268</v>
      </c>
    </row>
    <row r="99" spans="1:5" ht="12" customHeight="1">
      <c r="A99" s="468" t="s">
        <v>552</v>
      </c>
      <c r="B99" s="465" t="s">
        <v>862</v>
      </c>
      <c r="C99" s="766"/>
      <c r="D99" s="723"/>
      <c r="E99" s="724"/>
    </row>
    <row r="100" spans="1:5" ht="12" customHeight="1">
      <c r="A100" s="468" t="s">
        <v>553</v>
      </c>
      <c r="B100" s="465" t="s">
        <v>863</v>
      </c>
      <c r="C100" s="766"/>
      <c r="D100" s="723"/>
      <c r="E100" s="724"/>
    </row>
    <row r="101" spans="1:5" ht="12" customHeight="1">
      <c r="A101" s="468" t="s">
        <v>554</v>
      </c>
      <c r="B101" s="465" t="s">
        <v>864</v>
      </c>
      <c r="C101" s="766">
        <v>9252</v>
      </c>
      <c r="D101" s="723">
        <v>9752</v>
      </c>
      <c r="E101" s="724">
        <v>9252</v>
      </c>
    </row>
    <row r="102" spans="1:5" ht="24" customHeight="1">
      <c r="A102" s="468" t="s">
        <v>555</v>
      </c>
      <c r="B102" s="465" t="s">
        <v>865</v>
      </c>
      <c r="C102" s="766">
        <v>1633</v>
      </c>
      <c r="D102" s="723">
        <v>1633</v>
      </c>
      <c r="E102" s="724">
        <v>1633</v>
      </c>
    </row>
    <row r="103" spans="1:5" ht="12" customHeight="1">
      <c r="A103" s="468" t="s">
        <v>556</v>
      </c>
      <c r="B103" s="465" t="s">
        <v>866</v>
      </c>
      <c r="C103" s="766">
        <v>8193</v>
      </c>
      <c r="D103" s="723">
        <v>10193</v>
      </c>
      <c r="E103" s="724">
        <v>10222</v>
      </c>
    </row>
    <row r="104" spans="1:5" ht="12" customHeight="1">
      <c r="A104" s="468" t="s">
        <v>867</v>
      </c>
      <c r="B104" s="465" t="s">
        <v>868</v>
      </c>
      <c r="C104" s="766"/>
      <c r="D104" s="723"/>
      <c r="E104" s="724"/>
    </row>
    <row r="105" spans="1:5" ht="12" customHeight="1">
      <c r="A105" s="468" t="s">
        <v>869</v>
      </c>
      <c r="B105" s="768" t="s">
        <v>870</v>
      </c>
      <c r="C105" s="766">
        <v>8193</v>
      </c>
      <c r="D105" s="723">
        <v>10193</v>
      </c>
      <c r="E105" s="724">
        <v>10222</v>
      </c>
    </row>
    <row r="106" spans="1:5" ht="12" customHeight="1">
      <c r="A106" s="462" t="s">
        <v>871</v>
      </c>
      <c r="B106" s="768" t="s">
        <v>872</v>
      </c>
      <c r="C106" s="767"/>
      <c r="D106" s="723"/>
      <c r="E106" s="724"/>
    </row>
    <row r="107" spans="1:5" ht="12" customHeight="1" thickBot="1">
      <c r="A107" s="470" t="s">
        <v>873</v>
      </c>
      <c r="B107" s="768" t="s">
        <v>874</v>
      </c>
      <c r="C107" s="767"/>
      <c r="D107" s="725"/>
      <c r="E107" s="726"/>
    </row>
    <row r="108" spans="1:5" ht="12" customHeight="1" thickBot="1">
      <c r="A108" s="457" t="s">
        <v>1066</v>
      </c>
      <c r="B108" s="774" t="s">
        <v>875</v>
      </c>
      <c r="C108" s="775"/>
      <c r="D108" s="732"/>
      <c r="E108" s="733">
        <v>42</v>
      </c>
    </row>
    <row r="109" spans="1:5" ht="12" customHeight="1" thickBot="1">
      <c r="A109" s="459" t="s">
        <v>1067</v>
      </c>
      <c r="B109" s="495" t="s">
        <v>915</v>
      </c>
      <c r="C109" s="764">
        <f>SUM(C110:C111)</f>
        <v>52195</v>
      </c>
      <c r="D109" s="772">
        <f>SUM(D110:D111)</f>
        <v>4386</v>
      </c>
      <c r="E109" s="732">
        <f>SUM(E110:E111)</f>
        <v>0</v>
      </c>
    </row>
    <row r="110" spans="1:5" ht="12" customHeight="1">
      <c r="A110" s="468" t="s">
        <v>507</v>
      </c>
      <c r="B110" s="469" t="s">
        <v>557</v>
      </c>
      <c r="C110" s="765">
        <v>37000</v>
      </c>
      <c r="D110" s="720"/>
      <c r="E110" s="721"/>
    </row>
    <row r="111" spans="1:5" ht="12" customHeight="1" thickBot="1">
      <c r="A111" s="464" t="s">
        <v>509</v>
      </c>
      <c r="B111" s="494" t="s">
        <v>558</v>
      </c>
      <c r="C111" s="767">
        <v>15195</v>
      </c>
      <c r="D111" s="725">
        <v>4386</v>
      </c>
      <c r="E111" s="726"/>
    </row>
    <row r="112" spans="1:5" ht="12" customHeight="1" thickBot="1">
      <c r="A112" s="759" t="s">
        <v>1068</v>
      </c>
      <c r="B112" s="776" t="s">
        <v>559</v>
      </c>
      <c r="C112" s="764">
        <f>+C82+C96+C108+C109</f>
        <v>2299267</v>
      </c>
      <c r="D112" s="764">
        <f>+D82+D96+D108+D109</f>
        <v>2492957</v>
      </c>
      <c r="E112" s="496">
        <f>+E82+E96+E108+E109</f>
        <v>2445206</v>
      </c>
    </row>
    <row r="113" spans="1:5" ht="12" customHeight="1" thickBot="1">
      <c r="A113" s="759" t="s">
        <v>10</v>
      </c>
      <c r="B113" s="763" t="s">
        <v>876</v>
      </c>
      <c r="C113" s="764">
        <f>SUM(C114,C123)</f>
        <v>442640</v>
      </c>
      <c r="D113" s="764">
        <f>D114+D123</f>
        <v>442640</v>
      </c>
      <c r="E113" s="496">
        <f>E114+E123</f>
        <v>71544</v>
      </c>
    </row>
    <row r="114" spans="1:5" ht="12" customHeight="1">
      <c r="A114" s="468" t="s">
        <v>515</v>
      </c>
      <c r="B114" s="477" t="s">
        <v>877</v>
      </c>
      <c r="C114" s="777">
        <f>SUM(C115:C122)</f>
        <v>379572</v>
      </c>
      <c r="D114" s="777">
        <f>SUM(D115:D122)</f>
        <v>379572</v>
      </c>
      <c r="E114" s="777">
        <f>SUM(E115:E122)</f>
        <v>8476</v>
      </c>
    </row>
    <row r="115" spans="1:5" ht="12" customHeight="1">
      <c r="A115" s="468" t="s">
        <v>516</v>
      </c>
      <c r="B115" s="486" t="s">
        <v>878</v>
      </c>
      <c r="C115" s="766"/>
      <c r="D115" s="723"/>
      <c r="E115" s="724"/>
    </row>
    <row r="116" spans="1:5" ht="12" customHeight="1">
      <c r="A116" s="468" t="s">
        <v>517</v>
      </c>
      <c r="B116" s="486" t="s">
        <v>879</v>
      </c>
      <c r="C116" s="766"/>
      <c r="D116" s="723"/>
      <c r="E116" s="724"/>
    </row>
    <row r="117" spans="1:5" ht="12" customHeight="1">
      <c r="A117" s="468" t="s">
        <v>518</v>
      </c>
      <c r="B117" s="486" t="s">
        <v>560</v>
      </c>
      <c r="C117" s="766">
        <v>379572</v>
      </c>
      <c r="D117" s="723">
        <v>379572</v>
      </c>
      <c r="E117" s="724">
        <v>8476</v>
      </c>
    </row>
    <row r="118" spans="1:5" ht="12" customHeight="1">
      <c r="A118" s="468" t="s">
        <v>519</v>
      </c>
      <c r="B118" s="486" t="s">
        <v>561</v>
      </c>
      <c r="C118" s="766"/>
      <c r="D118" s="723"/>
      <c r="E118" s="724"/>
    </row>
    <row r="119" spans="1:5" ht="12" customHeight="1">
      <c r="A119" s="468" t="s">
        <v>716</v>
      </c>
      <c r="B119" s="486" t="s">
        <v>880</v>
      </c>
      <c r="C119" s="766"/>
      <c r="D119" s="723"/>
      <c r="E119" s="724"/>
    </row>
    <row r="120" spans="1:5" ht="12" customHeight="1">
      <c r="A120" s="468" t="s">
        <v>881</v>
      </c>
      <c r="B120" s="486" t="s">
        <v>882</v>
      </c>
      <c r="C120" s="766"/>
      <c r="D120" s="723"/>
      <c r="E120" s="724"/>
    </row>
    <row r="121" spans="1:5" ht="12" customHeight="1">
      <c r="A121" s="468" t="s">
        <v>883</v>
      </c>
      <c r="B121" s="486" t="s">
        <v>884</v>
      </c>
      <c r="C121" s="766"/>
      <c r="D121" s="723"/>
      <c r="E121" s="724"/>
    </row>
    <row r="122" spans="1:5" ht="12" customHeight="1">
      <c r="A122" s="468" t="s">
        <v>885</v>
      </c>
      <c r="B122" s="486" t="s">
        <v>607</v>
      </c>
      <c r="C122" s="766"/>
      <c r="D122" s="723"/>
      <c r="E122" s="724"/>
    </row>
    <row r="123" spans="1:5" ht="12" customHeight="1">
      <c r="A123" s="468" t="s">
        <v>520</v>
      </c>
      <c r="B123" s="477" t="s">
        <v>886</v>
      </c>
      <c r="C123" s="778">
        <f>SUM(C124:C131)</f>
        <v>63068</v>
      </c>
      <c r="D123" s="778">
        <f>SUM(D124:D131)</f>
        <v>63068</v>
      </c>
      <c r="E123" s="778">
        <f>SUM(E124:E131)</f>
        <v>63068</v>
      </c>
    </row>
    <row r="124" spans="1:5" ht="12" customHeight="1">
      <c r="A124" s="468" t="s">
        <v>521</v>
      </c>
      <c r="B124" s="486" t="s">
        <v>878</v>
      </c>
      <c r="C124" s="766"/>
      <c r="D124" s="723"/>
      <c r="E124" s="724"/>
    </row>
    <row r="125" spans="1:5" ht="12" customHeight="1">
      <c r="A125" s="468" t="s">
        <v>522</v>
      </c>
      <c r="B125" s="486" t="s">
        <v>887</v>
      </c>
      <c r="C125" s="766"/>
      <c r="D125" s="723"/>
      <c r="E125" s="724"/>
    </row>
    <row r="126" spans="1:5" ht="12" customHeight="1">
      <c r="A126" s="468" t="s">
        <v>523</v>
      </c>
      <c r="B126" s="486" t="s">
        <v>560</v>
      </c>
      <c r="C126" s="766"/>
      <c r="D126" s="723"/>
      <c r="E126" s="724"/>
    </row>
    <row r="127" spans="1:5" ht="12" customHeight="1">
      <c r="A127" s="468" t="s">
        <v>524</v>
      </c>
      <c r="B127" s="486" t="s">
        <v>561</v>
      </c>
      <c r="C127" s="779">
        <v>63068</v>
      </c>
      <c r="D127" s="723">
        <v>63068</v>
      </c>
      <c r="E127" s="724">
        <v>63068</v>
      </c>
    </row>
    <row r="128" spans="1:5" ht="12" customHeight="1">
      <c r="A128" s="468" t="s">
        <v>719</v>
      </c>
      <c r="B128" s="486" t="s">
        <v>880</v>
      </c>
      <c r="C128" s="766"/>
      <c r="D128" s="723"/>
      <c r="E128" s="724"/>
    </row>
    <row r="129" spans="1:5" ht="12" customHeight="1">
      <c r="A129" s="468" t="s">
        <v>888</v>
      </c>
      <c r="B129" s="486" t="s">
        <v>889</v>
      </c>
      <c r="C129" s="767"/>
      <c r="D129" s="723"/>
      <c r="E129" s="724"/>
    </row>
    <row r="130" spans="1:5" ht="12" customHeight="1">
      <c r="A130" s="468" t="s">
        <v>890</v>
      </c>
      <c r="B130" s="486" t="s">
        <v>884</v>
      </c>
      <c r="C130" s="767"/>
      <c r="D130" s="723"/>
      <c r="E130" s="724"/>
    </row>
    <row r="131" spans="1:5" ht="12" customHeight="1" thickBot="1">
      <c r="A131" s="462" t="s">
        <v>891</v>
      </c>
      <c r="B131" s="780" t="s">
        <v>892</v>
      </c>
      <c r="C131" s="781"/>
      <c r="D131" s="725"/>
      <c r="E131" s="726"/>
    </row>
    <row r="132" spans="1:5" ht="12" customHeight="1" thickBot="1">
      <c r="A132" s="782" t="s">
        <v>12</v>
      </c>
      <c r="B132" s="783" t="s">
        <v>893</v>
      </c>
      <c r="C132" s="784"/>
      <c r="D132" s="732"/>
      <c r="E132" s="773"/>
    </row>
    <row r="133" spans="1:5" ht="12" customHeight="1" thickBot="1">
      <c r="A133" s="782" t="s">
        <v>15</v>
      </c>
      <c r="B133" s="783" t="s">
        <v>894</v>
      </c>
      <c r="C133" s="785"/>
      <c r="D133" s="732"/>
      <c r="E133" s="859">
        <v>3622</v>
      </c>
    </row>
    <row r="134" spans="1:9" ht="15" customHeight="1" thickBot="1">
      <c r="A134" s="786" t="s">
        <v>17</v>
      </c>
      <c r="B134" s="787" t="s">
        <v>562</v>
      </c>
      <c r="C134" s="788">
        <f>SUM(C112,C113,C133,C132)</f>
        <v>2741907</v>
      </c>
      <c r="D134" s="788">
        <f>SUM(D112,D113,D133,D132)</f>
        <v>2935597</v>
      </c>
      <c r="E134" s="789">
        <f>SUM(E112,E113,E133,E132)</f>
        <v>2520372</v>
      </c>
      <c r="F134" s="479"/>
      <c r="G134" s="790"/>
      <c r="H134" s="790"/>
      <c r="I134" s="790"/>
    </row>
    <row r="135" spans="1:5" s="458" customFormat="1" ht="12.75" customHeight="1">
      <c r="A135" s="1042"/>
      <c r="B135" s="1042"/>
      <c r="C135" s="1042"/>
      <c r="D135" s="761"/>
      <c r="E135" s="761"/>
    </row>
    <row r="136" spans="1:5" ht="15.75">
      <c r="A136" s="1045" t="s">
        <v>563</v>
      </c>
      <c r="B136" s="1045"/>
      <c r="C136" s="1045"/>
      <c r="D136" s="761"/>
      <c r="E136" s="761"/>
    </row>
    <row r="137" spans="1:5" ht="16.5" thickBot="1">
      <c r="A137" s="1043" t="s">
        <v>564</v>
      </c>
      <c r="B137" s="1043"/>
      <c r="D137" s="761"/>
      <c r="E137" s="761"/>
    </row>
    <row r="138" spans="1:5" ht="23.25" customHeight="1" thickBot="1">
      <c r="A138" s="459">
        <v>1</v>
      </c>
      <c r="B138" s="495" t="s">
        <v>895</v>
      </c>
      <c r="C138" s="727">
        <f>+C54-C112</f>
        <v>-14435</v>
      </c>
      <c r="D138" s="727">
        <f>+D54-D112</f>
        <v>-47942</v>
      </c>
      <c r="E138" s="461">
        <f>+E54-E112</f>
        <v>78855</v>
      </c>
    </row>
    <row r="139" spans="3:5" ht="15.75" hidden="1">
      <c r="C139" s="791"/>
      <c r="D139" s="743"/>
      <c r="E139" s="743"/>
    </row>
    <row r="140" spans="1:5" ht="33" customHeight="1">
      <c r="A140" s="1046" t="s">
        <v>897</v>
      </c>
      <c r="B140" s="1046"/>
      <c r="C140" s="1046"/>
      <c r="D140" s="761"/>
      <c r="E140" s="761"/>
    </row>
    <row r="141" spans="1:5" ht="16.5" thickBot="1">
      <c r="A141" s="1044" t="s">
        <v>565</v>
      </c>
      <c r="B141" s="1044"/>
      <c r="D141" s="761"/>
      <c r="E141" s="761"/>
    </row>
    <row r="142" spans="1:5" ht="12" customHeight="1" thickBot="1">
      <c r="A142" s="459" t="s">
        <v>1062</v>
      </c>
      <c r="B142" s="792" t="s">
        <v>916</v>
      </c>
      <c r="C142" s="793">
        <f>C143-C146</f>
        <v>-72640</v>
      </c>
      <c r="D142" s="793">
        <f>D143-D146</f>
        <v>2436</v>
      </c>
      <c r="E142" s="794">
        <f>E143-E146</f>
        <v>-71544</v>
      </c>
    </row>
    <row r="143" spans="1:5" ht="12.75" customHeight="1">
      <c r="A143" s="480" t="s">
        <v>535</v>
      </c>
      <c r="B143" s="481" t="s">
        <v>898</v>
      </c>
      <c r="C143" s="795">
        <f aca="true" t="shared" si="0" ref="C143:E144">+C58</f>
        <v>370000</v>
      </c>
      <c r="D143" s="795">
        <f t="shared" si="0"/>
        <v>445076</v>
      </c>
      <c r="E143" s="796">
        <f t="shared" si="0"/>
        <v>0</v>
      </c>
    </row>
    <row r="144" spans="1:5" ht="12.75" customHeight="1">
      <c r="A144" s="462" t="s">
        <v>899</v>
      </c>
      <c r="B144" s="463" t="s">
        <v>900</v>
      </c>
      <c r="C144" s="797">
        <f t="shared" si="0"/>
        <v>370000</v>
      </c>
      <c r="D144" s="797">
        <f t="shared" si="0"/>
        <v>445076</v>
      </c>
      <c r="E144" s="798">
        <f t="shared" si="0"/>
        <v>0</v>
      </c>
    </row>
    <row r="145" spans="1:5" ht="12.75" customHeight="1">
      <c r="A145" s="462" t="s">
        <v>901</v>
      </c>
      <c r="B145" s="799" t="s">
        <v>902</v>
      </c>
      <c r="C145" s="800">
        <f>+C66</f>
        <v>0</v>
      </c>
      <c r="D145" s="800">
        <f>+D66</f>
        <v>0</v>
      </c>
      <c r="E145" s="801">
        <f>+E66</f>
        <v>0</v>
      </c>
    </row>
    <row r="146" spans="1:5" ht="12.75" customHeight="1">
      <c r="A146" s="470" t="s">
        <v>537</v>
      </c>
      <c r="B146" s="494" t="s">
        <v>903</v>
      </c>
      <c r="C146" s="802">
        <f aca="true" t="shared" si="1" ref="C146:E147">+C113</f>
        <v>442640</v>
      </c>
      <c r="D146" s="802">
        <f t="shared" si="1"/>
        <v>442640</v>
      </c>
      <c r="E146" s="803">
        <f t="shared" si="1"/>
        <v>71544</v>
      </c>
    </row>
    <row r="147" spans="1:5" ht="12.75" customHeight="1">
      <c r="A147" s="464" t="s">
        <v>904</v>
      </c>
      <c r="B147" s="465" t="s">
        <v>905</v>
      </c>
      <c r="C147" s="802">
        <f t="shared" si="1"/>
        <v>379572</v>
      </c>
      <c r="D147" s="802">
        <f t="shared" si="1"/>
        <v>379572</v>
      </c>
      <c r="E147" s="803">
        <f t="shared" si="1"/>
        <v>8476</v>
      </c>
    </row>
    <row r="148" spans="1:5" ht="12.75" customHeight="1" thickBot="1">
      <c r="A148" s="487" t="s">
        <v>906</v>
      </c>
      <c r="B148" s="804" t="s">
        <v>907</v>
      </c>
      <c r="C148" s="805">
        <f>+C123</f>
        <v>63068</v>
      </c>
      <c r="D148" s="805">
        <f>+D123</f>
        <v>63068</v>
      </c>
      <c r="E148" s="806">
        <f>+E123</f>
        <v>63068</v>
      </c>
    </row>
  </sheetData>
  <sheetProtection/>
  <mergeCells count="9">
    <mergeCell ref="A76:C76"/>
    <mergeCell ref="A2:B2"/>
    <mergeCell ref="A79:B79"/>
    <mergeCell ref="A141:B141"/>
    <mergeCell ref="A136:C136"/>
    <mergeCell ref="A140:C140"/>
    <mergeCell ref="A135:C135"/>
    <mergeCell ref="A137:B137"/>
    <mergeCell ref="A78:C7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 xml:space="preserve">&amp;C&amp;"Times New Roman CE,Félkövér"&amp;12
TISZAVASVÁRI VÁROS ÖNKORMÁNYZATA
2012. ÉVI KÖLTSÉGVETÉSÉNEK MÉRLEGE&amp;10
&amp;R&amp;"Times New Roman CE,Félkövér dőlt"&amp;11 ...../......(........)Kt.számú határozat 1. számú melléklete 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8.00390625" style="980" customWidth="1"/>
    <col min="2" max="2" width="50.00390625" style="980" customWidth="1"/>
    <col min="3" max="5" width="21.421875" style="980" customWidth="1"/>
    <col min="6" max="16384" width="8.00390625" style="980" customWidth="1"/>
  </cols>
  <sheetData>
    <row r="1" spans="1:5" ht="15">
      <c r="A1" s="1003" t="s">
        <v>638</v>
      </c>
      <c r="B1" s="1003"/>
      <c r="C1" s="1003"/>
      <c r="D1" s="1003"/>
      <c r="E1" s="1003"/>
    </row>
    <row r="2" ht="12.75">
      <c r="A2" s="981"/>
    </row>
    <row r="3" spans="1:5" ht="33" customHeight="1">
      <c r="A3" s="1004" t="s">
        <v>636</v>
      </c>
      <c r="B3" s="1004"/>
      <c r="C3" s="1004"/>
      <c r="D3" s="1004"/>
      <c r="E3" s="1004"/>
    </row>
    <row r="4" ht="16.5" thickBot="1">
      <c r="A4" s="982"/>
    </row>
    <row r="5" spans="1:5" ht="79.5" thickBot="1">
      <c r="A5" s="983" t="s">
        <v>625</v>
      </c>
      <c r="B5" s="984" t="s">
        <v>626</v>
      </c>
      <c r="C5" s="984" t="s">
        <v>627</v>
      </c>
      <c r="D5" s="984" t="s">
        <v>628</v>
      </c>
      <c r="E5" s="985" t="s">
        <v>629</v>
      </c>
    </row>
    <row r="6" spans="1:5" ht="15.75">
      <c r="A6" s="986" t="s">
        <v>1062</v>
      </c>
      <c r="B6" s="995" t="s">
        <v>631</v>
      </c>
      <c r="C6" s="997">
        <v>100</v>
      </c>
      <c r="D6" s="998">
        <v>3000000</v>
      </c>
      <c r="E6" s="1001">
        <v>0</v>
      </c>
    </row>
    <row r="7" spans="1:5" ht="15.75">
      <c r="A7" s="987" t="s">
        <v>1064</v>
      </c>
      <c r="B7" s="996" t="s">
        <v>632</v>
      </c>
      <c r="C7" s="999">
        <v>100</v>
      </c>
      <c r="D7" s="1000">
        <v>5000000</v>
      </c>
      <c r="E7" s="1002">
        <v>0</v>
      </c>
    </row>
    <row r="8" spans="1:5" ht="15.75">
      <c r="A8" s="987" t="s">
        <v>1066</v>
      </c>
      <c r="B8" s="996" t="s">
        <v>633</v>
      </c>
      <c r="C8" s="999">
        <v>100</v>
      </c>
      <c r="D8" s="1000">
        <v>67000000</v>
      </c>
      <c r="E8" s="1002">
        <v>0</v>
      </c>
    </row>
    <row r="9" spans="1:5" ht="15.75">
      <c r="A9" s="987" t="s">
        <v>1067</v>
      </c>
      <c r="B9" s="996" t="s">
        <v>634</v>
      </c>
      <c r="C9" s="999">
        <v>11</v>
      </c>
      <c r="D9" s="1000">
        <v>330000</v>
      </c>
      <c r="E9" s="1002">
        <v>0</v>
      </c>
    </row>
    <row r="10" spans="1:5" ht="31.5">
      <c r="A10" s="987" t="s">
        <v>1068</v>
      </c>
      <c r="B10" s="996" t="s">
        <v>635</v>
      </c>
      <c r="C10" s="999">
        <v>13</v>
      </c>
      <c r="D10" s="1000">
        <v>130000</v>
      </c>
      <c r="E10" s="1002">
        <v>0</v>
      </c>
    </row>
    <row r="11" spans="1:5" ht="15.75">
      <c r="A11" s="987" t="s">
        <v>10</v>
      </c>
      <c r="B11" s="996" t="s">
        <v>212</v>
      </c>
      <c r="C11" s="988"/>
      <c r="D11" s="1000">
        <v>29000</v>
      </c>
      <c r="E11" s="1002">
        <v>0</v>
      </c>
    </row>
    <row r="12" spans="1:5" ht="15.75">
      <c r="A12" s="987" t="s">
        <v>12</v>
      </c>
      <c r="B12" s="996" t="s">
        <v>213</v>
      </c>
      <c r="C12" s="988"/>
      <c r="D12" s="1000">
        <v>90504</v>
      </c>
      <c r="E12" s="1002">
        <v>0</v>
      </c>
    </row>
    <row r="13" spans="1:5" ht="15.75">
      <c r="A13" s="987" t="s">
        <v>15</v>
      </c>
      <c r="B13" s="996" t="s">
        <v>214</v>
      </c>
      <c r="C13" s="988"/>
      <c r="D13" s="1000">
        <v>2000000</v>
      </c>
      <c r="E13" s="1002">
        <v>0</v>
      </c>
    </row>
    <row r="14" spans="1:5" ht="15.75">
      <c r="A14" s="987" t="s">
        <v>17</v>
      </c>
      <c r="B14" s="988"/>
      <c r="C14" s="988"/>
      <c r="D14" s="988"/>
      <c r="E14" s="989"/>
    </row>
    <row r="15" spans="1:5" ht="15.75">
      <c r="A15" s="987" t="s">
        <v>19</v>
      </c>
      <c r="B15" s="988"/>
      <c r="C15" s="988"/>
      <c r="D15" s="988"/>
      <c r="E15" s="989"/>
    </row>
    <row r="16" spans="1:5" ht="15.75">
      <c r="A16" s="987" t="s">
        <v>20</v>
      </c>
      <c r="B16" s="988"/>
      <c r="C16" s="988"/>
      <c r="D16" s="988"/>
      <c r="E16" s="989"/>
    </row>
    <row r="17" spans="1:5" ht="15.75">
      <c r="A17" s="987" t="s">
        <v>22</v>
      </c>
      <c r="B17" s="988"/>
      <c r="C17" s="988"/>
      <c r="D17" s="988"/>
      <c r="E17" s="989"/>
    </row>
    <row r="18" spans="1:5" ht="15.75">
      <c r="A18" s="987" t="s">
        <v>24</v>
      </c>
      <c r="B18" s="988"/>
      <c r="C18" s="988"/>
      <c r="D18" s="988"/>
      <c r="E18" s="989"/>
    </row>
    <row r="19" spans="1:5" ht="15.75">
      <c r="A19" s="987" t="s">
        <v>71</v>
      </c>
      <c r="B19" s="988"/>
      <c r="C19" s="988"/>
      <c r="D19" s="988"/>
      <c r="E19" s="989"/>
    </row>
    <row r="20" spans="1:5" ht="15.75">
      <c r="A20" s="987" t="s">
        <v>75</v>
      </c>
      <c r="B20" s="988"/>
      <c r="C20" s="988"/>
      <c r="D20" s="988"/>
      <c r="E20" s="989"/>
    </row>
    <row r="21" spans="1:5" ht="15.75">
      <c r="A21" s="987" t="s">
        <v>79</v>
      </c>
      <c r="B21" s="988"/>
      <c r="C21" s="988"/>
      <c r="D21" s="988"/>
      <c r="E21" s="989"/>
    </row>
    <row r="22" spans="1:5" ht="16.5" thickBot="1">
      <c r="A22" s="990" t="s">
        <v>84</v>
      </c>
      <c r="B22" s="991"/>
      <c r="C22" s="991"/>
      <c r="D22" s="991"/>
      <c r="E22" s="992"/>
    </row>
    <row r="23" spans="1:5" ht="16.5" thickBot="1">
      <c r="A23" s="1057" t="s">
        <v>630</v>
      </c>
      <c r="B23" s="1058"/>
      <c r="C23" s="993"/>
      <c r="D23" s="1008">
        <f>IF(SUM(D6:D22)=0,"",SUM(D6:D22))</f>
        <v>77579504</v>
      </c>
      <c r="E23" s="994">
        <f>IF(SUM(E6:E22)=0,"",SUM(E6:E22))</f>
      </c>
    </row>
    <row r="24" ht="15.75">
      <c r="A24" s="982"/>
    </row>
  </sheetData>
  <sheetProtection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5"/>
  <dimension ref="A1:M33"/>
  <sheetViews>
    <sheetView zoomScaleSheetLayoutView="100" workbookViewId="0" topLeftCell="A4">
      <selection activeCell="K19" sqref="K19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77"/>
      <c r="B1" s="1077"/>
      <c r="C1" s="1077"/>
      <c r="D1" s="1078" t="s">
        <v>811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>
        <v>8823</v>
      </c>
      <c r="C8" s="604"/>
      <c r="D8" s="604">
        <v>8823</v>
      </c>
      <c r="E8" s="605"/>
      <c r="F8" s="604"/>
      <c r="G8" s="604"/>
      <c r="H8" s="606"/>
      <c r="I8" s="606"/>
      <c r="J8" s="606">
        <v>7125</v>
      </c>
      <c r="K8" s="606">
        <v>1770</v>
      </c>
      <c r="L8" s="607">
        <f aca="true" t="shared" si="0" ref="L8:L15">J8+K8</f>
        <v>8895</v>
      </c>
      <c r="M8" s="608">
        <v>99.8</v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t="shared" si="0"/>
        <v>0</v>
      </c>
      <c r="M9" s="613">
        <f>IF((C9&lt;&gt;0),ROUND((L9/C9)*100,1),"")</f>
      </c>
    </row>
    <row r="10" spans="1:13" ht="12.75" customHeight="1">
      <c r="A10" s="614" t="s">
        <v>985</v>
      </c>
      <c r="B10" s="615">
        <v>49997</v>
      </c>
      <c r="C10" s="616"/>
      <c r="D10" s="616">
        <v>49997</v>
      </c>
      <c r="E10" s="616"/>
      <c r="F10" s="616"/>
      <c r="G10" s="616"/>
      <c r="H10" s="616"/>
      <c r="I10" s="616"/>
      <c r="J10" s="616"/>
      <c r="K10" s="616">
        <v>49772</v>
      </c>
      <c r="L10" s="612">
        <f t="shared" si="0"/>
        <v>49772</v>
      </c>
      <c r="M10" s="617">
        <v>99.8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0"/>
        <v>0</v>
      </c>
      <c r="M11" s="617">
        <f>IF((C11&lt;&gt;0),ROUND((L11/C11)*100,1),"")</f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0"/>
        <v>0</v>
      </c>
      <c r="M12" s="617">
        <f>IF((C12&lt;&gt;0),ROUND((L12/C12)*100,1),"")</f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0"/>
        <v>0</v>
      </c>
      <c r="M13" s="619">
        <f>IF((C13&lt;&gt;0),ROUND((L13/C13)*100,1),"")</f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0"/>
        <v>0</v>
      </c>
      <c r="M14" s="624">
        <f>IF((C14&lt;&gt;0),ROUND((L14/C14)*100,1),"")</f>
      </c>
    </row>
    <row r="15" spans="1:13" ht="12.75" customHeight="1" thickBot="1">
      <c r="A15" s="625" t="s">
        <v>989</v>
      </c>
      <c r="B15" s="626">
        <f aca="true" t="shared" si="1" ref="B15:K15">B8+SUM(B10:B14)</f>
        <v>58820</v>
      </c>
      <c r="C15" s="626">
        <f t="shared" si="1"/>
        <v>0</v>
      </c>
      <c r="D15" s="626">
        <f t="shared" si="1"/>
        <v>58820</v>
      </c>
      <c r="E15" s="626">
        <f t="shared" si="1"/>
        <v>0</v>
      </c>
      <c r="F15" s="626">
        <f t="shared" si="1"/>
        <v>0</v>
      </c>
      <c r="G15" s="626">
        <f t="shared" si="1"/>
        <v>0</v>
      </c>
      <c r="H15" s="626">
        <f t="shared" si="1"/>
        <v>0</v>
      </c>
      <c r="I15" s="626">
        <f t="shared" si="1"/>
        <v>0</v>
      </c>
      <c r="J15" s="626">
        <f t="shared" si="1"/>
        <v>7125</v>
      </c>
      <c r="K15" s="626">
        <f t="shared" si="1"/>
        <v>51542</v>
      </c>
      <c r="L15" s="626">
        <f t="shared" si="0"/>
        <v>58667</v>
      </c>
      <c r="M15" s="627">
        <v>99.8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/>
      <c r="C18" s="604"/>
      <c r="D18" s="604"/>
      <c r="E18" s="605"/>
      <c r="F18" s="604"/>
      <c r="G18" s="604"/>
      <c r="H18" s="635"/>
      <c r="I18" s="635"/>
      <c r="J18" s="635"/>
      <c r="K18" s="635"/>
      <c r="L18" s="636">
        <f>J18+K18</f>
        <v>0</v>
      </c>
      <c r="M18" s="637">
        <f>IF((C18&lt;&gt;0),ROUND((L18/C18)*100,1),"")</f>
      </c>
    </row>
    <row r="19" spans="1:13" ht="12.75" customHeight="1">
      <c r="A19" s="638" t="s">
        <v>992</v>
      </c>
      <c r="B19" s="610">
        <v>58500</v>
      </c>
      <c r="C19" s="616"/>
      <c r="D19" s="616">
        <v>58500</v>
      </c>
      <c r="E19" s="616"/>
      <c r="F19" s="616"/>
      <c r="G19" s="616"/>
      <c r="H19" s="639"/>
      <c r="I19" s="639"/>
      <c r="J19" s="639">
        <v>7125</v>
      </c>
      <c r="K19" s="639">
        <v>51542</v>
      </c>
      <c r="L19" s="640"/>
      <c r="M19" s="641">
        <v>99.8</v>
      </c>
    </row>
    <row r="20" spans="1:13" ht="12.75" customHeight="1">
      <c r="A20" s="638" t="s">
        <v>993</v>
      </c>
      <c r="B20" s="615">
        <v>320</v>
      </c>
      <c r="C20" s="616"/>
      <c r="D20" s="616">
        <v>320</v>
      </c>
      <c r="E20" s="616"/>
      <c r="F20" s="616"/>
      <c r="G20" s="616"/>
      <c r="H20" s="639"/>
      <c r="I20" s="639"/>
      <c r="J20" s="639"/>
      <c r="K20" s="639"/>
      <c r="L20" s="640">
        <f aca="true" t="shared" si="2" ref="L20:L25">J20+K20</f>
        <v>0</v>
      </c>
      <c r="M20" s="641">
        <v>100</v>
      </c>
    </row>
    <row r="21" spans="1:13" ht="12.75" customHeight="1">
      <c r="A21" s="638" t="s">
        <v>994</v>
      </c>
      <c r="B21" s="615"/>
      <c r="C21" s="616"/>
      <c r="D21" s="616"/>
      <c r="E21" s="616"/>
      <c r="F21" s="616"/>
      <c r="G21" s="616"/>
      <c r="H21" s="639"/>
      <c r="I21" s="639"/>
      <c r="J21" s="639"/>
      <c r="K21" s="639"/>
      <c r="L21" s="640">
        <f t="shared" si="2"/>
        <v>0</v>
      </c>
      <c r="M21" s="641">
        <f>IF((C21&lt;&gt;0),ROUND((L21/C21)*100,1),"")</f>
      </c>
    </row>
    <row r="22" spans="1:13" ht="12.75" customHeight="1">
      <c r="A22" s="642"/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2"/>
        <v>0</v>
      </c>
      <c r="M22" s="641">
        <f>IF((C22&lt;&gt;0),ROUND((L22/C22)*100,1),"")</f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2"/>
        <v>0</v>
      </c>
      <c r="M23" s="643">
        <f>IF((C23&lt;&gt;0),ROUND((L23/C23)*100,1),"")</f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2"/>
        <v>0</v>
      </c>
      <c r="M24" s="647">
        <f>IF((C24&lt;&gt;0),ROUND((L24/C24)*100,1),"")</f>
      </c>
    </row>
    <row r="25" spans="1:13" ht="13.5" customHeight="1" thickBot="1">
      <c r="A25" s="648" t="s">
        <v>995</v>
      </c>
      <c r="B25" s="626">
        <f aca="true" t="shared" si="3" ref="B25:K25">SUM(B18:B24)</f>
        <v>58820</v>
      </c>
      <c r="C25" s="626">
        <f t="shared" si="3"/>
        <v>0</v>
      </c>
      <c r="D25" s="626">
        <f t="shared" si="3"/>
        <v>58820</v>
      </c>
      <c r="E25" s="626">
        <f t="shared" si="3"/>
        <v>0</v>
      </c>
      <c r="F25" s="626">
        <f t="shared" si="3"/>
        <v>0</v>
      </c>
      <c r="G25" s="626">
        <f t="shared" si="3"/>
        <v>0</v>
      </c>
      <c r="H25" s="626">
        <f t="shared" si="3"/>
        <v>0</v>
      </c>
      <c r="I25" s="626">
        <f t="shared" si="3"/>
        <v>0</v>
      </c>
      <c r="J25" s="626">
        <f t="shared" si="3"/>
        <v>7125</v>
      </c>
      <c r="K25" s="626">
        <f t="shared" si="3"/>
        <v>51542</v>
      </c>
      <c r="L25" s="626">
        <f t="shared" si="2"/>
        <v>58667</v>
      </c>
      <c r="M25" s="649">
        <v>99.8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11/1. .. melléklet a .../...... (......)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6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810</v>
      </c>
      <c r="B1" s="1082"/>
      <c r="C1" s="1082"/>
      <c r="D1" s="1078" t="s">
        <v>812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06"/>
      <c r="L8" s="607">
        <f aca="true" t="shared" si="0" ref="L8:L15">J8+K8</f>
        <v>0</v>
      </c>
      <c r="M8" s="608">
        <f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t="shared" si="0"/>
        <v>0</v>
      </c>
      <c r="M9" s="613">
        <f>IF((C9&lt;&gt;0),ROUND((L9/C9)*100,1),"")</f>
      </c>
    </row>
    <row r="10" spans="1:13" ht="12.75" customHeight="1">
      <c r="A10" s="614" t="s">
        <v>985</v>
      </c>
      <c r="B10" s="615">
        <v>56771</v>
      </c>
      <c r="C10" s="616"/>
      <c r="D10" s="615">
        <v>56771</v>
      </c>
      <c r="E10" s="616"/>
      <c r="F10" s="616"/>
      <c r="G10" s="616"/>
      <c r="H10" s="616"/>
      <c r="I10" s="616"/>
      <c r="J10" s="616">
        <v>52593</v>
      </c>
      <c r="K10" s="616">
        <v>4126</v>
      </c>
      <c r="L10" s="612">
        <f t="shared" si="0"/>
        <v>56719</v>
      </c>
      <c r="M10" s="617">
        <v>100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0"/>
        <v>0</v>
      </c>
      <c r="M11" s="617">
        <f>IF((C11&lt;&gt;0),ROUND((L11/C11)*100,1),"")</f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0"/>
        <v>0</v>
      </c>
      <c r="M12" s="617">
        <f>IF((C12&lt;&gt;0),ROUND((L12/C12)*100,1),"")</f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0"/>
        <v>0</v>
      </c>
      <c r="M13" s="619">
        <f>IF((C13&lt;&gt;0),ROUND((L13/C13)*100,1),"")</f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0"/>
        <v>0</v>
      </c>
      <c r="M14" s="624">
        <f>IF((C14&lt;&gt;0),ROUND((L14/C14)*100,1),"")</f>
      </c>
    </row>
    <row r="15" spans="1:13" ht="12.75" customHeight="1" thickBot="1">
      <c r="A15" s="625" t="s">
        <v>989</v>
      </c>
      <c r="B15" s="626">
        <f aca="true" t="shared" si="1" ref="B15:K15">B8+SUM(B10:B14)</f>
        <v>56771</v>
      </c>
      <c r="C15" s="626">
        <f t="shared" si="1"/>
        <v>0</v>
      </c>
      <c r="D15" s="626">
        <f t="shared" si="1"/>
        <v>56771</v>
      </c>
      <c r="E15" s="626">
        <f t="shared" si="1"/>
        <v>0</v>
      </c>
      <c r="F15" s="626">
        <f t="shared" si="1"/>
        <v>0</v>
      </c>
      <c r="G15" s="626">
        <f t="shared" si="1"/>
        <v>0</v>
      </c>
      <c r="H15" s="626">
        <f t="shared" si="1"/>
        <v>0</v>
      </c>
      <c r="I15" s="626">
        <f t="shared" si="1"/>
        <v>0</v>
      </c>
      <c r="J15" s="626">
        <f t="shared" si="1"/>
        <v>52593</v>
      </c>
      <c r="K15" s="626">
        <f t="shared" si="1"/>
        <v>4126</v>
      </c>
      <c r="L15" s="626">
        <f t="shared" si="0"/>
        <v>56719</v>
      </c>
      <c r="M15" s="627">
        <f>IF((C15&lt;&gt;0),ROUND((L15/C15)*100,1),"")</f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1828</v>
      </c>
      <c r="C18" s="604"/>
      <c r="D18" s="604">
        <v>1828</v>
      </c>
      <c r="E18" s="605"/>
      <c r="F18" s="604"/>
      <c r="G18" s="604"/>
      <c r="H18" s="635"/>
      <c r="I18" s="635"/>
      <c r="J18" s="635">
        <v>1776</v>
      </c>
      <c r="K18" s="635"/>
      <c r="L18" s="636">
        <f aca="true" t="shared" si="2" ref="L18:L25">J18+K18</f>
        <v>1776</v>
      </c>
      <c r="M18" s="637">
        <v>97.2</v>
      </c>
    </row>
    <row r="19" spans="1:13" ht="12.75" customHeight="1">
      <c r="A19" s="638" t="s">
        <v>992</v>
      </c>
      <c r="B19" s="610">
        <v>52593</v>
      </c>
      <c r="C19" s="616"/>
      <c r="D19" s="616">
        <v>52593</v>
      </c>
      <c r="E19" s="616"/>
      <c r="F19" s="616"/>
      <c r="G19" s="616"/>
      <c r="H19" s="639"/>
      <c r="I19" s="639"/>
      <c r="J19" s="616">
        <v>52593</v>
      </c>
      <c r="K19" s="639"/>
      <c r="L19" s="640">
        <f t="shared" si="2"/>
        <v>52593</v>
      </c>
      <c r="M19" s="641">
        <v>100</v>
      </c>
    </row>
    <row r="20" spans="1:13" ht="12.75" customHeight="1">
      <c r="A20" s="638" t="s">
        <v>993</v>
      </c>
      <c r="B20" s="615">
        <v>2150</v>
      </c>
      <c r="C20" s="616"/>
      <c r="D20" s="616">
        <v>2150</v>
      </c>
      <c r="E20" s="616"/>
      <c r="F20" s="616"/>
      <c r="G20" s="616"/>
      <c r="H20" s="639"/>
      <c r="I20" s="639"/>
      <c r="J20" s="639">
        <v>2150</v>
      </c>
      <c r="K20" s="639"/>
      <c r="L20" s="640">
        <f t="shared" si="2"/>
        <v>2150</v>
      </c>
      <c r="M20" s="641">
        <v>100</v>
      </c>
    </row>
    <row r="21" spans="1:13" ht="12.75" customHeight="1">
      <c r="A21" s="638" t="s">
        <v>994</v>
      </c>
      <c r="B21" s="615">
        <v>200</v>
      </c>
      <c r="C21" s="616"/>
      <c r="D21" s="616">
        <v>200</v>
      </c>
      <c r="E21" s="616"/>
      <c r="F21" s="616"/>
      <c r="G21" s="616"/>
      <c r="H21" s="639"/>
      <c r="I21" s="639"/>
      <c r="J21" s="639">
        <v>200</v>
      </c>
      <c r="K21" s="639"/>
      <c r="L21" s="640">
        <f t="shared" si="2"/>
        <v>200</v>
      </c>
      <c r="M21" s="641">
        <v>100</v>
      </c>
    </row>
    <row r="22" spans="1:13" ht="12.75" customHeight="1">
      <c r="A22" s="642"/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2"/>
        <v>0</v>
      </c>
      <c r="M22" s="641">
        <f>IF((C22&lt;&gt;0),ROUND((L22/C22)*100,1),"")</f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2"/>
        <v>0</v>
      </c>
      <c r="M23" s="643">
        <f>IF((C23&lt;&gt;0),ROUND((L23/C23)*100,1),"")</f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2"/>
        <v>0</v>
      </c>
      <c r="M24" s="647">
        <f>IF((C24&lt;&gt;0),ROUND((L24/C24)*100,1),"")</f>
      </c>
    </row>
    <row r="25" spans="1:13" ht="13.5" customHeight="1" thickBot="1">
      <c r="A25" s="648" t="s">
        <v>995</v>
      </c>
      <c r="B25" s="626">
        <f aca="true" t="shared" si="3" ref="B25:K25">SUM(B18:B24)</f>
        <v>56771</v>
      </c>
      <c r="C25" s="626">
        <f t="shared" si="3"/>
        <v>0</v>
      </c>
      <c r="D25" s="626">
        <f t="shared" si="3"/>
        <v>56771</v>
      </c>
      <c r="E25" s="626">
        <f t="shared" si="3"/>
        <v>0</v>
      </c>
      <c r="F25" s="626">
        <f t="shared" si="3"/>
        <v>0</v>
      </c>
      <c r="G25" s="626">
        <f t="shared" si="3"/>
        <v>0</v>
      </c>
      <c r="H25" s="626">
        <f t="shared" si="3"/>
        <v>0</v>
      </c>
      <c r="I25" s="626">
        <f t="shared" si="3"/>
        <v>0</v>
      </c>
      <c r="J25" s="626">
        <f t="shared" si="3"/>
        <v>56719</v>
      </c>
      <c r="K25" s="626">
        <f t="shared" si="3"/>
        <v>0</v>
      </c>
      <c r="L25" s="626">
        <f t="shared" si="2"/>
        <v>56719</v>
      </c>
      <c r="M25" s="649">
        <v>99.9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11/2. .. melléklet a .../......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7"/>
  <dimension ref="A1:M33"/>
  <sheetViews>
    <sheetView zoomScaleSheetLayoutView="100" workbookViewId="0" topLeftCell="A1">
      <selection activeCell="D1" sqref="D1:M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810</v>
      </c>
      <c r="B1" s="1082"/>
      <c r="C1" s="1082"/>
      <c r="D1" s="1078" t="s">
        <v>813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>
        <v>6313</v>
      </c>
      <c r="C8" s="604"/>
      <c r="D8" s="604"/>
      <c r="E8" s="605"/>
      <c r="F8" s="604">
        <v>103</v>
      </c>
      <c r="G8" s="604"/>
      <c r="H8" s="606">
        <v>6210</v>
      </c>
      <c r="I8" s="606"/>
      <c r="J8" s="606"/>
      <c r="K8" s="606"/>
      <c r="L8" s="607">
        <f aca="true" t="shared" si="0" ref="L8:L15">J8+K8</f>
        <v>0</v>
      </c>
      <c r="M8" s="608">
        <v>2.7</v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t="shared" si="0"/>
        <v>0</v>
      </c>
      <c r="M9" s="613">
        <f>IF((C9&lt;&gt;0),ROUND((L9/C9)*100,1),"")</f>
      </c>
    </row>
    <row r="10" spans="1:13" ht="12.75" customHeight="1">
      <c r="A10" s="614" t="s">
        <v>985</v>
      </c>
      <c r="B10" s="615">
        <v>119956</v>
      </c>
      <c r="C10" s="616"/>
      <c r="D10" s="616"/>
      <c r="E10" s="616"/>
      <c r="F10" s="616">
        <v>1967</v>
      </c>
      <c r="G10" s="616"/>
      <c r="H10" s="616">
        <v>117989</v>
      </c>
      <c r="I10" s="616"/>
      <c r="J10" s="616"/>
      <c r="K10" s="616">
        <v>4607</v>
      </c>
      <c r="L10" s="612">
        <f t="shared" si="0"/>
        <v>4607</v>
      </c>
      <c r="M10" s="617">
        <v>2.7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0"/>
        <v>0</v>
      </c>
      <c r="M11" s="617">
        <f>IF((C11&lt;&gt;0),ROUND((L11/C11)*100,1),"")</f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0"/>
        <v>0</v>
      </c>
      <c r="M12" s="617">
        <f>IF((C12&lt;&gt;0),ROUND((L12/C12)*100,1),"")</f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0"/>
        <v>0</v>
      </c>
      <c r="M13" s="619">
        <f>IF((C13&lt;&gt;0),ROUND((L13/C13)*100,1),"")</f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0"/>
        <v>0</v>
      </c>
      <c r="M14" s="624">
        <f>IF((C14&lt;&gt;0),ROUND((L14/C14)*100,1),"")</f>
      </c>
    </row>
    <row r="15" spans="1:13" ht="12.75" customHeight="1" thickBot="1">
      <c r="A15" s="625" t="s">
        <v>989</v>
      </c>
      <c r="B15" s="626">
        <f aca="true" t="shared" si="1" ref="B15:K15">B8+SUM(B10:B14)</f>
        <v>126269</v>
      </c>
      <c r="C15" s="626">
        <f t="shared" si="1"/>
        <v>0</v>
      </c>
      <c r="D15" s="626">
        <f t="shared" si="1"/>
        <v>0</v>
      </c>
      <c r="E15" s="626">
        <f t="shared" si="1"/>
        <v>0</v>
      </c>
      <c r="F15" s="626">
        <f t="shared" si="1"/>
        <v>2070</v>
      </c>
      <c r="G15" s="626">
        <f t="shared" si="1"/>
        <v>0</v>
      </c>
      <c r="H15" s="626">
        <f t="shared" si="1"/>
        <v>124199</v>
      </c>
      <c r="I15" s="626">
        <f t="shared" si="1"/>
        <v>0</v>
      </c>
      <c r="J15" s="626">
        <f t="shared" si="1"/>
        <v>0</v>
      </c>
      <c r="K15" s="626">
        <f t="shared" si="1"/>
        <v>4607</v>
      </c>
      <c r="L15" s="626">
        <f t="shared" si="0"/>
        <v>4607</v>
      </c>
      <c r="M15" s="627">
        <v>2.7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/>
      <c r="C18" s="604"/>
      <c r="D18" s="604"/>
      <c r="E18" s="605"/>
      <c r="F18" s="604"/>
      <c r="G18" s="604"/>
      <c r="H18" s="635"/>
      <c r="I18" s="635"/>
      <c r="J18" s="635"/>
      <c r="K18" s="635"/>
      <c r="L18" s="636">
        <f aca="true" t="shared" si="2" ref="L18:L25">J18+K18</f>
        <v>0</v>
      </c>
      <c r="M18" s="637">
        <f>IF((C18&lt;&gt;0),ROUND((L18/C18)*100,1),"")</f>
      </c>
    </row>
    <row r="19" spans="1:13" ht="12.75" customHeight="1">
      <c r="A19" s="638" t="s">
        <v>992</v>
      </c>
      <c r="B19" s="610">
        <v>115190</v>
      </c>
      <c r="C19" s="616"/>
      <c r="D19" s="616"/>
      <c r="E19" s="616"/>
      <c r="F19" s="616"/>
      <c r="G19" s="616"/>
      <c r="H19" s="639">
        <v>115190</v>
      </c>
      <c r="I19" s="639"/>
      <c r="J19" s="639"/>
      <c r="K19" s="639"/>
      <c r="L19" s="640">
        <f t="shared" si="2"/>
        <v>0</v>
      </c>
      <c r="M19" s="641">
        <f>IF((C19&lt;&gt;0),ROUND((L19/C19)*100,1),"")</f>
      </c>
    </row>
    <row r="20" spans="1:13" ht="12.75" customHeight="1">
      <c r="A20" s="638" t="s">
        <v>993</v>
      </c>
      <c r="B20" s="615">
        <v>11079</v>
      </c>
      <c r="C20" s="616"/>
      <c r="D20" s="616"/>
      <c r="E20" s="616"/>
      <c r="F20" s="616">
        <v>2070</v>
      </c>
      <c r="G20" s="616"/>
      <c r="H20" s="639">
        <v>9009</v>
      </c>
      <c r="I20" s="639"/>
      <c r="J20" s="639"/>
      <c r="K20" s="639">
        <v>3190</v>
      </c>
      <c r="L20" s="640">
        <f t="shared" si="2"/>
        <v>3190</v>
      </c>
      <c r="M20" s="641">
        <v>30</v>
      </c>
    </row>
    <row r="21" spans="1:13" ht="12.75" customHeight="1">
      <c r="A21" s="638" t="s">
        <v>994</v>
      </c>
      <c r="B21" s="615"/>
      <c r="C21" s="616"/>
      <c r="D21" s="616"/>
      <c r="E21" s="616"/>
      <c r="F21" s="616"/>
      <c r="G21" s="616"/>
      <c r="H21" s="639"/>
      <c r="I21" s="639"/>
      <c r="J21" s="639"/>
      <c r="K21" s="639"/>
      <c r="L21" s="640">
        <f t="shared" si="2"/>
        <v>0</v>
      </c>
      <c r="M21" s="641">
        <f>IF((C21&lt;&gt;0),ROUND((L21/C21)*100,1),"")</f>
      </c>
    </row>
    <row r="22" spans="1:13" ht="12.75" customHeight="1">
      <c r="A22" s="642"/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2"/>
        <v>0</v>
      </c>
      <c r="M22" s="641">
        <f>IF((C22&lt;&gt;0),ROUND((L22/C22)*100,1),"")</f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2"/>
        <v>0</v>
      </c>
      <c r="M23" s="643">
        <f>IF((C23&lt;&gt;0),ROUND((L23/C23)*100,1),"")</f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2"/>
        <v>0</v>
      </c>
      <c r="M24" s="647">
        <f>IF((C24&lt;&gt;0),ROUND((L24/C24)*100,1),"")</f>
      </c>
    </row>
    <row r="25" spans="1:13" ht="13.5" customHeight="1" thickBot="1">
      <c r="A25" s="648" t="s">
        <v>995</v>
      </c>
      <c r="B25" s="626">
        <f aca="true" t="shared" si="3" ref="B25:K25">SUM(B18:B24)</f>
        <v>126269</v>
      </c>
      <c r="C25" s="626">
        <f t="shared" si="3"/>
        <v>0</v>
      </c>
      <c r="D25" s="626">
        <f t="shared" si="3"/>
        <v>0</v>
      </c>
      <c r="E25" s="626">
        <f t="shared" si="3"/>
        <v>0</v>
      </c>
      <c r="F25" s="626">
        <f t="shared" si="3"/>
        <v>2070</v>
      </c>
      <c r="G25" s="626">
        <f t="shared" si="3"/>
        <v>0</v>
      </c>
      <c r="H25" s="626">
        <f t="shared" si="3"/>
        <v>124199</v>
      </c>
      <c r="I25" s="626">
        <f t="shared" si="3"/>
        <v>0</v>
      </c>
      <c r="J25" s="626">
        <f t="shared" si="3"/>
        <v>0</v>
      </c>
      <c r="K25" s="626">
        <f t="shared" si="3"/>
        <v>3190</v>
      </c>
      <c r="L25" s="626">
        <f t="shared" si="2"/>
        <v>3190</v>
      </c>
      <c r="M25" s="649">
        <v>2.7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11/3. .. melléklet a .../...... (......)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"/>
  <dimension ref="A1:M33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77" t="s">
        <v>735</v>
      </c>
      <c r="B1" s="1077"/>
      <c r="C1" s="1077"/>
      <c r="D1" s="1078" t="s">
        <v>802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>
        <v>2469</v>
      </c>
      <c r="K8" s="606">
        <v>-2080</v>
      </c>
      <c r="L8" s="607">
        <f>SUM(J8:K8)</f>
        <v>389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16086</v>
      </c>
      <c r="C10" s="616">
        <v>16086</v>
      </c>
      <c r="D10" s="616">
        <v>12417</v>
      </c>
      <c r="E10" s="616">
        <v>11796</v>
      </c>
      <c r="F10" s="616">
        <v>3669</v>
      </c>
      <c r="G10" s="616">
        <v>4290</v>
      </c>
      <c r="H10" s="616"/>
      <c r="I10" s="616"/>
      <c r="J10" s="616">
        <v>9152</v>
      </c>
      <c r="K10" s="616">
        <v>6130</v>
      </c>
      <c r="L10" s="612">
        <f t="shared" si="1"/>
        <v>15282</v>
      </c>
      <c r="M10" s="617">
        <f t="shared" si="0"/>
        <v>95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>
        <v>5</v>
      </c>
      <c r="K13" s="618"/>
      <c r="L13" s="612">
        <f t="shared" si="1"/>
        <v>5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16086</v>
      </c>
      <c r="C15" s="626">
        <f t="shared" si="2"/>
        <v>16086</v>
      </c>
      <c r="D15" s="626">
        <f t="shared" si="2"/>
        <v>12417</v>
      </c>
      <c r="E15" s="626">
        <f t="shared" si="2"/>
        <v>11796</v>
      </c>
      <c r="F15" s="626">
        <f t="shared" si="2"/>
        <v>3669</v>
      </c>
      <c r="G15" s="626">
        <f t="shared" si="2"/>
        <v>4290</v>
      </c>
      <c r="H15" s="626">
        <f t="shared" si="2"/>
        <v>0</v>
      </c>
      <c r="I15" s="626">
        <f t="shared" si="2"/>
        <v>0</v>
      </c>
      <c r="J15" s="626">
        <f t="shared" si="2"/>
        <v>11626</v>
      </c>
      <c r="K15" s="626">
        <f t="shared" si="2"/>
        <v>4050</v>
      </c>
      <c r="L15" s="626">
        <f t="shared" si="1"/>
        <v>15676</v>
      </c>
      <c r="M15" s="627">
        <f t="shared" si="0"/>
        <v>97.5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11162</v>
      </c>
      <c r="C18" s="604">
        <v>11416</v>
      </c>
      <c r="D18" s="604">
        <v>8801</v>
      </c>
      <c r="E18" s="605">
        <v>8180</v>
      </c>
      <c r="F18" s="604">
        <v>2361</v>
      </c>
      <c r="G18" s="604">
        <v>3236</v>
      </c>
      <c r="H18" s="635"/>
      <c r="I18" s="635"/>
      <c r="J18" s="635">
        <v>8112</v>
      </c>
      <c r="K18" s="635">
        <v>3370</v>
      </c>
      <c r="L18" s="636">
        <f aca="true" t="shared" si="3" ref="L18:L25">J18+K18</f>
        <v>11482</v>
      </c>
      <c r="M18" s="637">
        <f aca="true" t="shared" si="4" ref="M18:M25">IF((C18&lt;&gt;0),ROUND((L18/C18)*100,1),"")</f>
        <v>100.6</v>
      </c>
    </row>
    <row r="19" spans="1:13" ht="12.75" customHeight="1">
      <c r="A19" s="638" t="s">
        <v>992</v>
      </c>
      <c r="B19" s="615">
        <v>991</v>
      </c>
      <c r="C19" s="616">
        <v>991</v>
      </c>
      <c r="D19" s="616">
        <v>905</v>
      </c>
      <c r="E19" s="616">
        <v>905</v>
      </c>
      <c r="F19" s="616">
        <v>86</v>
      </c>
      <c r="G19" s="616">
        <v>86</v>
      </c>
      <c r="H19" s="639"/>
      <c r="I19" s="639"/>
      <c r="J19" s="639">
        <v>806</v>
      </c>
      <c r="K19" s="639">
        <v>41</v>
      </c>
      <c r="L19" s="640">
        <f t="shared" si="3"/>
        <v>847</v>
      </c>
      <c r="M19" s="641">
        <f t="shared" si="4"/>
        <v>85.5</v>
      </c>
    </row>
    <row r="20" spans="1:13" ht="12.75" customHeight="1">
      <c r="A20" s="638" t="s">
        <v>993</v>
      </c>
      <c r="B20" s="615">
        <v>3173</v>
      </c>
      <c r="C20" s="616">
        <v>2919</v>
      </c>
      <c r="D20" s="616">
        <v>2349</v>
      </c>
      <c r="E20" s="616">
        <v>2349</v>
      </c>
      <c r="F20" s="616">
        <v>824</v>
      </c>
      <c r="G20" s="616">
        <v>570</v>
      </c>
      <c r="H20" s="639"/>
      <c r="I20" s="639"/>
      <c r="J20" s="639">
        <v>2393</v>
      </c>
      <c r="K20" s="639">
        <v>499</v>
      </c>
      <c r="L20" s="640">
        <f t="shared" si="3"/>
        <v>2892</v>
      </c>
      <c r="M20" s="641">
        <f t="shared" si="4"/>
        <v>99.1</v>
      </c>
    </row>
    <row r="21" spans="1:13" ht="12.75" customHeight="1">
      <c r="A21" s="638" t="s">
        <v>994</v>
      </c>
      <c r="B21" s="615">
        <v>483</v>
      </c>
      <c r="C21" s="616">
        <v>483</v>
      </c>
      <c r="D21" s="616">
        <v>362</v>
      </c>
      <c r="E21" s="616">
        <v>362</v>
      </c>
      <c r="F21" s="616">
        <v>121</v>
      </c>
      <c r="G21" s="616">
        <v>121</v>
      </c>
      <c r="H21" s="639"/>
      <c r="I21" s="639"/>
      <c r="J21" s="639">
        <v>315</v>
      </c>
      <c r="K21" s="639">
        <v>140</v>
      </c>
      <c r="L21" s="640">
        <f t="shared" si="3"/>
        <v>455</v>
      </c>
      <c r="M21" s="641">
        <f t="shared" si="4"/>
        <v>94.2</v>
      </c>
    </row>
    <row r="22" spans="1:13" ht="12.75" customHeight="1">
      <c r="A22" s="642"/>
      <c r="B22" s="615">
        <v>277</v>
      </c>
      <c r="C22" s="616">
        <v>277</v>
      </c>
      <c r="D22" s="616"/>
      <c r="E22" s="616"/>
      <c r="F22" s="616">
        <v>277</v>
      </c>
      <c r="G22" s="616">
        <v>277</v>
      </c>
      <c r="H22" s="639"/>
      <c r="I22" s="639"/>
      <c r="J22" s="639">
        <v>0</v>
      </c>
      <c r="K22" s="639"/>
      <c r="L22" s="640">
        <f t="shared" si="3"/>
        <v>0</v>
      </c>
      <c r="M22" s="641">
        <f t="shared" si="4"/>
        <v>0</v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16086</v>
      </c>
      <c r="C25" s="626">
        <f t="shared" si="5"/>
        <v>16086</v>
      </c>
      <c r="D25" s="626">
        <f t="shared" si="5"/>
        <v>12417</v>
      </c>
      <c r="E25" s="626">
        <f t="shared" si="5"/>
        <v>11796</v>
      </c>
      <c r="F25" s="626">
        <f t="shared" si="5"/>
        <v>3669</v>
      </c>
      <c r="G25" s="626">
        <f t="shared" si="5"/>
        <v>4290</v>
      </c>
      <c r="H25" s="626">
        <f t="shared" si="5"/>
        <v>0</v>
      </c>
      <c r="I25" s="626">
        <f t="shared" si="5"/>
        <v>0</v>
      </c>
      <c r="J25" s="626">
        <f t="shared" si="5"/>
        <v>11626</v>
      </c>
      <c r="K25" s="626">
        <f t="shared" si="5"/>
        <v>4050</v>
      </c>
      <c r="L25" s="626">
        <f t="shared" si="3"/>
        <v>15676</v>
      </c>
      <c r="M25" s="649">
        <f t="shared" si="4"/>
        <v>97.5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11/4. .. melléklet a .../...... (......)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0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77" t="s">
        <v>735</v>
      </c>
      <c r="B1" s="1077"/>
      <c r="C1" s="1077"/>
      <c r="D1" s="1078" t="s">
        <v>803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06"/>
      <c r="L8" s="607">
        <f aca="true" t="shared" si="0" ref="L8:L15">J8+K8</f>
        <v>0</v>
      </c>
      <c r="M8" s="608">
        <f aca="true" t="shared" si="1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t="shared" si="0"/>
        <v>0</v>
      </c>
      <c r="M9" s="613">
        <f t="shared" si="1"/>
      </c>
    </row>
    <row r="10" spans="1:13" ht="12.75" customHeight="1">
      <c r="A10" s="614" t="s">
        <v>985</v>
      </c>
      <c r="B10" s="615">
        <v>15455</v>
      </c>
      <c r="C10" s="616">
        <v>15455</v>
      </c>
      <c r="D10" s="616">
        <v>13373</v>
      </c>
      <c r="E10" s="616">
        <v>13108</v>
      </c>
      <c r="F10" s="616">
        <v>2082</v>
      </c>
      <c r="G10" s="616">
        <v>2347</v>
      </c>
      <c r="H10" s="616"/>
      <c r="I10" s="616"/>
      <c r="J10" s="616">
        <v>10086</v>
      </c>
      <c r="K10" s="616">
        <v>4245</v>
      </c>
      <c r="L10" s="612">
        <f t="shared" si="0"/>
        <v>14331</v>
      </c>
      <c r="M10" s="617">
        <f t="shared" si="1"/>
        <v>92.7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0"/>
        <v>0</v>
      </c>
      <c r="M11" s="617">
        <f t="shared" si="1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0"/>
        <v>0</v>
      </c>
      <c r="M12" s="617">
        <f t="shared" si="1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0"/>
        <v>0</v>
      </c>
      <c r="M13" s="619">
        <f t="shared" si="1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0"/>
        <v>0</v>
      </c>
      <c r="M14" s="624">
        <f t="shared" si="1"/>
      </c>
    </row>
    <row r="15" spans="1:13" ht="12.75" customHeight="1" thickBot="1">
      <c r="A15" s="625" t="s">
        <v>989</v>
      </c>
      <c r="B15" s="626">
        <f aca="true" t="shared" si="2" ref="B15:K15">B8+SUM(B10:B14)</f>
        <v>15455</v>
      </c>
      <c r="C15" s="626">
        <f t="shared" si="2"/>
        <v>15455</v>
      </c>
      <c r="D15" s="626">
        <f t="shared" si="2"/>
        <v>13373</v>
      </c>
      <c r="E15" s="626">
        <f t="shared" si="2"/>
        <v>13108</v>
      </c>
      <c r="F15" s="626">
        <f t="shared" si="2"/>
        <v>2082</v>
      </c>
      <c r="G15" s="626">
        <f t="shared" si="2"/>
        <v>2347</v>
      </c>
      <c r="H15" s="626">
        <f t="shared" si="2"/>
        <v>0</v>
      </c>
      <c r="I15" s="626">
        <f t="shared" si="2"/>
        <v>0</v>
      </c>
      <c r="J15" s="626">
        <f t="shared" si="2"/>
        <v>10086</v>
      </c>
      <c r="K15" s="626">
        <f t="shared" si="2"/>
        <v>4245</v>
      </c>
      <c r="L15" s="626">
        <f t="shared" si="0"/>
        <v>14331</v>
      </c>
      <c r="M15" s="627">
        <f t="shared" si="1"/>
        <v>92.7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7772</v>
      </c>
      <c r="C18" s="604">
        <v>8033</v>
      </c>
      <c r="D18" s="604">
        <v>6289</v>
      </c>
      <c r="E18" s="605">
        <v>6547</v>
      </c>
      <c r="F18" s="604">
        <v>1483</v>
      </c>
      <c r="G18" s="604">
        <v>1486</v>
      </c>
      <c r="H18" s="635"/>
      <c r="I18" s="635"/>
      <c r="J18" s="635">
        <v>3112</v>
      </c>
      <c r="K18" s="635">
        <v>3710</v>
      </c>
      <c r="L18" s="636">
        <f aca="true" t="shared" si="3" ref="L18:L25">J18+K18</f>
        <v>6822</v>
      </c>
      <c r="M18" s="637">
        <f aca="true" t="shared" si="4" ref="M18:M25">IF((C18&lt;&gt;0),ROUND((L18/C18)*100,1),"")</f>
        <v>84.9</v>
      </c>
    </row>
    <row r="19" spans="1:13" ht="12.75" customHeight="1">
      <c r="A19" s="638" t="s">
        <v>992</v>
      </c>
      <c r="B19" s="615">
        <v>4786</v>
      </c>
      <c r="C19" s="616">
        <v>4816</v>
      </c>
      <c r="D19" s="616">
        <v>4786</v>
      </c>
      <c r="E19" s="616">
        <v>4816</v>
      </c>
      <c r="F19" s="616"/>
      <c r="G19" s="616"/>
      <c r="H19" s="639"/>
      <c r="I19" s="639"/>
      <c r="J19" s="639">
        <v>4636</v>
      </c>
      <c r="K19" s="639">
        <v>94</v>
      </c>
      <c r="L19" s="640">
        <f t="shared" si="3"/>
        <v>4730</v>
      </c>
      <c r="M19" s="641">
        <f t="shared" si="4"/>
        <v>98.2</v>
      </c>
    </row>
    <row r="20" spans="1:13" ht="12.75" customHeight="1">
      <c r="A20" s="638" t="s">
        <v>993</v>
      </c>
      <c r="B20" s="615">
        <v>1852</v>
      </c>
      <c r="C20" s="616">
        <v>1661</v>
      </c>
      <c r="D20" s="616">
        <v>1952</v>
      </c>
      <c r="E20" s="616">
        <v>1399</v>
      </c>
      <c r="F20" s="616"/>
      <c r="G20" s="616">
        <v>262</v>
      </c>
      <c r="H20" s="639"/>
      <c r="I20" s="639"/>
      <c r="J20" s="639">
        <v>1424</v>
      </c>
      <c r="K20" s="639">
        <v>260</v>
      </c>
      <c r="L20" s="640">
        <f t="shared" si="3"/>
        <v>1684</v>
      </c>
      <c r="M20" s="641">
        <f t="shared" si="4"/>
        <v>101.4</v>
      </c>
    </row>
    <row r="21" spans="1:13" ht="12.75" customHeight="1">
      <c r="A21" s="638" t="s">
        <v>994</v>
      </c>
      <c r="B21" s="615">
        <v>481</v>
      </c>
      <c r="C21" s="616">
        <v>481</v>
      </c>
      <c r="D21" s="616">
        <v>346</v>
      </c>
      <c r="E21" s="616">
        <v>346</v>
      </c>
      <c r="F21" s="616">
        <v>135</v>
      </c>
      <c r="G21" s="616">
        <v>135</v>
      </c>
      <c r="H21" s="639"/>
      <c r="I21" s="639"/>
      <c r="J21" s="639">
        <v>446</v>
      </c>
      <c r="K21" s="639">
        <v>119</v>
      </c>
      <c r="L21" s="640">
        <f t="shared" si="3"/>
        <v>565</v>
      </c>
      <c r="M21" s="641">
        <f t="shared" si="4"/>
        <v>117.5</v>
      </c>
    </row>
    <row r="22" spans="1:13" ht="12.75" customHeight="1">
      <c r="A22" s="642" t="s">
        <v>804</v>
      </c>
      <c r="B22" s="615">
        <v>464</v>
      </c>
      <c r="C22" s="616">
        <v>464</v>
      </c>
      <c r="D22" s="616"/>
      <c r="E22" s="616"/>
      <c r="F22" s="616">
        <v>464</v>
      </c>
      <c r="G22" s="616">
        <v>464</v>
      </c>
      <c r="H22" s="639"/>
      <c r="I22" s="639"/>
      <c r="J22" s="639"/>
      <c r="K22" s="639"/>
      <c r="L22" s="640">
        <f t="shared" si="3"/>
        <v>0</v>
      </c>
      <c r="M22" s="641">
        <f t="shared" si="4"/>
        <v>0</v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15355</v>
      </c>
      <c r="C25" s="626">
        <f t="shared" si="5"/>
        <v>15455</v>
      </c>
      <c r="D25" s="626">
        <f t="shared" si="5"/>
        <v>13373</v>
      </c>
      <c r="E25" s="626">
        <f t="shared" si="5"/>
        <v>13108</v>
      </c>
      <c r="F25" s="626">
        <f t="shared" si="5"/>
        <v>2082</v>
      </c>
      <c r="G25" s="626">
        <f t="shared" si="5"/>
        <v>2347</v>
      </c>
      <c r="H25" s="626">
        <f t="shared" si="5"/>
        <v>0</v>
      </c>
      <c r="I25" s="626">
        <f t="shared" si="5"/>
        <v>0</v>
      </c>
      <c r="J25" s="626">
        <f t="shared" si="5"/>
        <v>9618</v>
      </c>
      <c r="K25" s="626">
        <f t="shared" si="5"/>
        <v>4183</v>
      </c>
      <c r="L25" s="626">
        <f t="shared" si="3"/>
        <v>13801</v>
      </c>
      <c r="M25" s="649">
        <f t="shared" si="4"/>
        <v>89.3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11/5. .. melléklet a .../...... (......)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2"/>
  <dimension ref="A1:M35"/>
  <sheetViews>
    <sheetView zoomScaleSheetLayoutView="100" workbookViewId="0" topLeftCell="A1">
      <selection activeCell="H11" sqref="H1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865" t="s">
        <v>805</v>
      </c>
      <c r="E1" s="865"/>
      <c r="F1" s="865"/>
      <c r="G1" s="865"/>
      <c r="H1" s="865"/>
      <c r="I1" s="865"/>
      <c r="J1" s="865"/>
      <c r="K1" s="865"/>
      <c r="L1" s="865"/>
      <c r="M1" s="865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/>
      <c r="L8" s="866">
        <f>SUM(J8:K8)</f>
        <v>0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806</v>
      </c>
      <c r="B10" s="615">
        <v>4955</v>
      </c>
      <c r="C10" s="616">
        <v>4955</v>
      </c>
      <c r="D10" s="616">
        <v>4955</v>
      </c>
      <c r="E10" s="616">
        <v>4955</v>
      </c>
      <c r="F10" s="616"/>
      <c r="G10" s="616"/>
      <c r="H10" s="616"/>
      <c r="I10" s="616"/>
      <c r="J10" s="616">
        <v>4955</v>
      </c>
      <c r="K10" s="616">
        <v>-1181</v>
      </c>
      <c r="L10" s="612">
        <f t="shared" si="1"/>
        <v>3774</v>
      </c>
      <c r="M10" s="617">
        <f t="shared" si="0"/>
        <v>76.2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4955</v>
      </c>
      <c r="C15" s="626">
        <f t="shared" si="2"/>
        <v>4955</v>
      </c>
      <c r="D15" s="626">
        <f t="shared" si="2"/>
        <v>4955</v>
      </c>
      <c r="E15" s="626">
        <f t="shared" si="2"/>
        <v>4955</v>
      </c>
      <c r="F15" s="626">
        <f t="shared" si="2"/>
        <v>0</v>
      </c>
      <c r="G15" s="626">
        <f t="shared" si="2"/>
        <v>0</v>
      </c>
      <c r="H15" s="626">
        <f t="shared" si="2"/>
        <v>0</v>
      </c>
      <c r="I15" s="626">
        <f t="shared" si="2"/>
        <v>0</v>
      </c>
      <c r="J15" s="626">
        <f t="shared" si="2"/>
        <v>4955</v>
      </c>
      <c r="K15" s="626">
        <f t="shared" si="2"/>
        <v>-1181</v>
      </c>
      <c r="L15" s="626">
        <f t="shared" si="1"/>
        <v>3774</v>
      </c>
      <c r="M15" s="627">
        <f t="shared" si="0"/>
        <v>76.2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/>
      <c r="C18" s="604"/>
      <c r="D18" s="604"/>
      <c r="E18" s="605"/>
      <c r="F18" s="603"/>
      <c r="G18" s="604"/>
      <c r="H18" s="635"/>
      <c r="I18" s="635"/>
      <c r="J18" s="635"/>
      <c r="K18" s="635"/>
      <c r="L18" s="636">
        <f aca="true" t="shared" si="3" ref="L18:L25">J18+K18</f>
        <v>0</v>
      </c>
      <c r="M18" s="637">
        <f aca="true" t="shared" si="4" ref="M18:M25">IF((C18&lt;&gt;0),ROUND((L18/C18)*100,1),"")</f>
      </c>
    </row>
    <row r="19" spans="1:13" ht="12.75" customHeight="1">
      <c r="A19" s="638" t="s">
        <v>992</v>
      </c>
      <c r="B19" s="615">
        <v>55</v>
      </c>
      <c r="C19" s="616">
        <v>55</v>
      </c>
      <c r="D19" s="616">
        <v>55</v>
      </c>
      <c r="E19" s="616">
        <v>55</v>
      </c>
      <c r="F19" s="615"/>
      <c r="G19" s="616"/>
      <c r="H19" s="639"/>
      <c r="I19" s="639"/>
      <c r="J19" s="639">
        <v>55</v>
      </c>
      <c r="K19" s="639"/>
      <c r="L19" s="640">
        <f t="shared" si="3"/>
        <v>55</v>
      </c>
      <c r="M19" s="641">
        <f t="shared" si="4"/>
        <v>100</v>
      </c>
    </row>
    <row r="20" spans="1:13" ht="12.75" customHeight="1">
      <c r="A20" s="638" t="s">
        <v>993</v>
      </c>
      <c r="B20" s="615">
        <v>4900</v>
      </c>
      <c r="C20" s="616">
        <v>4900</v>
      </c>
      <c r="D20" s="616">
        <v>4900</v>
      </c>
      <c r="E20" s="616">
        <v>4900</v>
      </c>
      <c r="F20" s="615"/>
      <c r="G20" s="616"/>
      <c r="H20" s="639"/>
      <c r="I20" s="639"/>
      <c r="J20" s="639">
        <v>3719</v>
      </c>
      <c r="K20" s="639"/>
      <c r="L20" s="640">
        <f t="shared" si="3"/>
        <v>3719</v>
      </c>
      <c r="M20" s="641">
        <f t="shared" si="4"/>
        <v>75.9</v>
      </c>
    </row>
    <row r="21" spans="1:13" ht="12.75" customHeight="1">
      <c r="A21" s="638" t="s">
        <v>994</v>
      </c>
      <c r="B21" s="615"/>
      <c r="C21" s="616"/>
      <c r="D21" s="616"/>
      <c r="E21" s="616"/>
      <c r="F21" s="615"/>
      <c r="G21" s="616"/>
      <c r="H21" s="639"/>
      <c r="I21" s="639"/>
      <c r="J21" s="639"/>
      <c r="K21" s="639"/>
      <c r="L21" s="640">
        <f t="shared" si="3"/>
        <v>0</v>
      </c>
      <c r="M21" s="641">
        <f t="shared" si="4"/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4955</v>
      </c>
      <c r="C25" s="626">
        <f t="shared" si="5"/>
        <v>4955</v>
      </c>
      <c r="D25" s="626">
        <f t="shared" si="5"/>
        <v>4955</v>
      </c>
      <c r="E25" s="626">
        <f t="shared" si="5"/>
        <v>4955</v>
      </c>
      <c r="F25" s="626">
        <f t="shared" si="5"/>
        <v>0</v>
      </c>
      <c r="G25" s="626">
        <f t="shared" si="5"/>
        <v>0</v>
      </c>
      <c r="H25" s="626">
        <f t="shared" si="5"/>
        <v>0</v>
      </c>
      <c r="I25" s="626">
        <f t="shared" si="5"/>
        <v>0</v>
      </c>
      <c r="J25" s="626">
        <f t="shared" si="5"/>
        <v>3774</v>
      </c>
      <c r="K25" s="626">
        <f t="shared" si="5"/>
        <v>0</v>
      </c>
      <c r="L25" s="626">
        <f t="shared" si="3"/>
        <v>3774</v>
      </c>
      <c r="M25" s="649">
        <f t="shared" si="4"/>
        <v>76.2</v>
      </c>
    </row>
    <row r="26" spans="1:13" ht="10.5" customHeight="1">
      <c r="A26" s="1080" t="s">
        <v>807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  <row r="35" spans="1:10" ht="15.75" customHeight="1">
      <c r="A35" s="1083" t="s">
        <v>808</v>
      </c>
      <c r="B35" s="1083"/>
      <c r="C35" s="1083"/>
      <c r="D35" s="1083"/>
      <c r="E35" s="1083"/>
      <c r="F35" s="1083"/>
      <c r="G35" s="1083"/>
      <c r="H35" s="1083"/>
      <c r="I35" s="1083"/>
      <c r="J35" s="1083"/>
    </row>
  </sheetData>
  <sheetProtection/>
  <mergeCells count="20">
    <mergeCell ref="A33:J33"/>
    <mergeCell ref="L29:M29"/>
    <mergeCell ref="L2:M2"/>
    <mergeCell ref="A1:C1"/>
    <mergeCell ref="A26:M26"/>
    <mergeCell ref="B6:C6"/>
    <mergeCell ref="B3:I3"/>
    <mergeCell ref="D6:E6"/>
    <mergeCell ref="F6:G6"/>
    <mergeCell ref="A31:J31"/>
    <mergeCell ref="A35:J35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11/6. .. melléklet a .../...... (......)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7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1078" t="s">
        <v>809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418</v>
      </c>
      <c r="L8" s="866">
        <f>SUM(J8:K8)</f>
        <v>418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10000</v>
      </c>
      <c r="C10" s="616">
        <v>10000</v>
      </c>
      <c r="D10" s="616">
        <v>6972</v>
      </c>
      <c r="E10" s="616">
        <v>6603</v>
      </c>
      <c r="F10" s="616">
        <v>3028</v>
      </c>
      <c r="G10" s="616">
        <v>3397</v>
      </c>
      <c r="H10" s="616"/>
      <c r="I10" s="616"/>
      <c r="J10" s="616">
        <v>7739</v>
      </c>
      <c r="K10" s="616">
        <v>1761</v>
      </c>
      <c r="L10" s="612">
        <f t="shared" si="1"/>
        <v>9500</v>
      </c>
      <c r="M10" s="617">
        <f t="shared" si="0"/>
        <v>95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10000</v>
      </c>
      <c r="C15" s="626">
        <f t="shared" si="2"/>
        <v>10000</v>
      </c>
      <c r="D15" s="626">
        <f t="shared" si="2"/>
        <v>6972</v>
      </c>
      <c r="E15" s="626">
        <f t="shared" si="2"/>
        <v>6603</v>
      </c>
      <c r="F15" s="626">
        <f t="shared" si="2"/>
        <v>3028</v>
      </c>
      <c r="G15" s="626">
        <f t="shared" si="2"/>
        <v>3397</v>
      </c>
      <c r="H15" s="626">
        <f t="shared" si="2"/>
        <v>0</v>
      </c>
      <c r="I15" s="626">
        <f t="shared" si="2"/>
        <v>0</v>
      </c>
      <c r="J15" s="626">
        <f t="shared" si="2"/>
        <v>7739</v>
      </c>
      <c r="K15" s="626">
        <f t="shared" si="2"/>
        <v>2179</v>
      </c>
      <c r="L15" s="626">
        <f t="shared" si="1"/>
        <v>9918</v>
      </c>
      <c r="M15" s="627">
        <f t="shared" si="0"/>
        <v>99.2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7480</v>
      </c>
      <c r="C18" s="604">
        <v>7472</v>
      </c>
      <c r="D18" s="604">
        <v>5170</v>
      </c>
      <c r="E18" s="605">
        <v>4806</v>
      </c>
      <c r="F18" s="604">
        <v>2310</v>
      </c>
      <c r="G18" s="604">
        <v>2666</v>
      </c>
      <c r="H18" s="635"/>
      <c r="I18" s="635"/>
      <c r="J18" s="635">
        <v>4914</v>
      </c>
      <c r="K18" s="635">
        <v>2664</v>
      </c>
      <c r="L18" s="636">
        <f aca="true" t="shared" si="3" ref="L18:L25">J18+K18</f>
        <v>7578</v>
      </c>
      <c r="M18" s="637">
        <f aca="true" t="shared" si="4" ref="M18:M25">IF((C18&lt;&gt;0),ROUND((L18/C18)*100,1),"")</f>
        <v>101.4</v>
      </c>
    </row>
    <row r="19" spans="1:13" ht="12.75" customHeight="1">
      <c r="A19" s="638" t="s">
        <v>992</v>
      </c>
      <c r="B19" s="615">
        <v>518</v>
      </c>
      <c r="C19" s="616">
        <v>529</v>
      </c>
      <c r="D19" s="616">
        <v>486</v>
      </c>
      <c r="E19" s="616">
        <v>497</v>
      </c>
      <c r="F19" s="616">
        <v>32</v>
      </c>
      <c r="G19" s="616">
        <v>32</v>
      </c>
      <c r="H19" s="639"/>
      <c r="I19" s="639"/>
      <c r="J19" s="639">
        <v>513</v>
      </c>
      <c r="K19" s="639">
        <v>48</v>
      </c>
      <c r="L19" s="640">
        <f t="shared" si="3"/>
        <v>561</v>
      </c>
      <c r="M19" s="641">
        <f t="shared" si="4"/>
        <v>106</v>
      </c>
    </row>
    <row r="20" spans="1:13" ht="12.75" customHeight="1">
      <c r="A20" s="638" t="s">
        <v>993</v>
      </c>
      <c r="B20" s="615">
        <v>1511</v>
      </c>
      <c r="C20" s="616">
        <v>1500</v>
      </c>
      <c r="D20" s="616">
        <v>1117</v>
      </c>
      <c r="E20" s="616">
        <v>1100</v>
      </c>
      <c r="F20" s="616">
        <v>394</v>
      </c>
      <c r="G20" s="616">
        <v>400</v>
      </c>
      <c r="H20" s="639"/>
      <c r="I20" s="639"/>
      <c r="J20" s="639">
        <v>1127</v>
      </c>
      <c r="K20" s="639">
        <v>398</v>
      </c>
      <c r="L20" s="640">
        <f t="shared" si="3"/>
        <v>1525</v>
      </c>
      <c r="M20" s="641">
        <f t="shared" si="4"/>
        <v>101.7</v>
      </c>
    </row>
    <row r="21" spans="1:13" ht="12.75" customHeight="1">
      <c r="A21" s="638" t="s">
        <v>994</v>
      </c>
      <c r="B21" s="615">
        <v>298</v>
      </c>
      <c r="C21" s="616">
        <v>300</v>
      </c>
      <c r="D21" s="616">
        <v>199</v>
      </c>
      <c r="E21" s="616">
        <v>200</v>
      </c>
      <c r="F21" s="616">
        <v>99</v>
      </c>
      <c r="G21" s="616">
        <v>100</v>
      </c>
      <c r="H21" s="639"/>
      <c r="I21" s="639"/>
      <c r="J21" s="639">
        <v>159</v>
      </c>
      <c r="K21" s="639">
        <v>95</v>
      </c>
      <c r="L21" s="640">
        <f t="shared" si="3"/>
        <v>254</v>
      </c>
      <c r="M21" s="641">
        <f t="shared" si="4"/>
        <v>84.7</v>
      </c>
    </row>
    <row r="22" spans="1:13" ht="12.75" customHeight="1">
      <c r="A22" s="642" t="s">
        <v>804</v>
      </c>
      <c r="B22" s="615">
        <v>193</v>
      </c>
      <c r="C22" s="616">
        <v>199</v>
      </c>
      <c r="D22" s="616"/>
      <c r="E22" s="616"/>
      <c r="F22" s="616">
        <v>193</v>
      </c>
      <c r="G22" s="616">
        <v>199</v>
      </c>
      <c r="H22" s="639"/>
      <c r="I22" s="639"/>
      <c r="J22" s="639"/>
      <c r="K22" s="639"/>
      <c r="L22" s="640">
        <f t="shared" si="3"/>
        <v>0</v>
      </c>
      <c r="M22" s="641">
        <f t="shared" si="4"/>
        <v>0</v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10000</v>
      </c>
      <c r="C25" s="626">
        <f t="shared" si="5"/>
        <v>10000</v>
      </c>
      <c r="D25" s="626">
        <f t="shared" si="5"/>
        <v>6972</v>
      </c>
      <c r="E25" s="626">
        <f t="shared" si="5"/>
        <v>6603</v>
      </c>
      <c r="F25" s="626">
        <f t="shared" si="5"/>
        <v>3028</v>
      </c>
      <c r="G25" s="626">
        <f t="shared" si="5"/>
        <v>3397</v>
      </c>
      <c r="H25" s="626">
        <f t="shared" si="5"/>
        <v>0</v>
      </c>
      <c r="I25" s="626">
        <f t="shared" si="5"/>
        <v>0</v>
      </c>
      <c r="J25" s="626">
        <f t="shared" si="5"/>
        <v>6713</v>
      </c>
      <c r="K25" s="626">
        <f t="shared" si="5"/>
        <v>3205</v>
      </c>
      <c r="L25" s="626">
        <f t="shared" si="3"/>
        <v>9918</v>
      </c>
      <c r="M25" s="649">
        <f t="shared" si="4"/>
        <v>99.2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11/7. .. melléklet a .../...... (......)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8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1078" t="s">
        <v>814</v>
      </c>
      <c r="E1" s="1079"/>
      <c r="F1" s="1079"/>
      <c r="G1" s="1079"/>
      <c r="H1" s="1079"/>
      <c r="I1" s="1079"/>
      <c r="J1" s="1079"/>
      <c r="K1" s="1079"/>
      <c r="L1" s="1079"/>
      <c r="M1" s="1079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>
        <v>1448</v>
      </c>
      <c r="K8" s="635">
        <v>-1435</v>
      </c>
      <c r="L8" s="866">
        <f>SUM(J8:K8)</f>
        <v>13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16000</v>
      </c>
      <c r="C10" s="616">
        <v>16000</v>
      </c>
      <c r="D10" s="616">
        <v>11134</v>
      </c>
      <c r="E10" s="616">
        <v>10393</v>
      </c>
      <c r="F10" s="616">
        <v>4866</v>
      </c>
      <c r="G10" s="616">
        <v>5607</v>
      </c>
      <c r="H10" s="616"/>
      <c r="I10" s="616"/>
      <c r="J10" s="616">
        <v>8445</v>
      </c>
      <c r="K10" s="616">
        <v>6150</v>
      </c>
      <c r="L10" s="612">
        <f t="shared" si="1"/>
        <v>14595</v>
      </c>
      <c r="M10" s="617">
        <f t="shared" si="0"/>
        <v>91.2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16000</v>
      </c>
      <c r="C15" s="626">
        <f t="shared" si="2"/>
        <v>16000</v>
      </c>
      <c r="D15" s="626">
        <f t="shared" si="2"/>
        <v>11134</v>
      </c>
      <c r="E15" s="626">
        <f t="shared" si="2"/>
        <v>10393</v>
      </c>
      <c r="F15" s="626">
        <f t="shared" si="2"/>
        <v>4866</v>
      </c>
      <c r="G15" s="626">
        <f t="shared" si="2"/>
        <v>5607</v>
      </c>
      <c r="H15" s="626">
        <f t="shared" si="2"/>
        <v>0</v>
      </c>
      <c r="I15" s="626">
        <f t="shared" si="2"/>
        <v>0</v>
      </c>
      <c r="J15" s="626">
        <f t="shared" si="2"/>
        <v>9893</v>
      </c>
      <c r="K15" s="626">
        <f t="shared" si="2"/>
        <v>4715</v>
      </c>
      <c r="L15" s="626">
        <f t="shared" si="1"/>
        <v>14608</v>
      </c>
      <c r="M15" s="627">
        <f t="shared" si="0"/>
        <v>91.3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9866</v>
      </c>
      <c r="C18" s="604">
        <v>9866</v>
      </c>
      <c r="D18" s="604">
        <v>6835</v>
      </c>
      <c r="E18" s="605">
        <v>6355</v>
      </c>
      <c r="F18" s="604">
        <v>3031</v>
      </c>
      <c r="G18" s="604">
        <v>3511</v>
      </c>
      <c r="H18" s="635"/>
      <c r="I18" s="635"/>
      <c r="J18" s="635">
        <v>6172</v>
      </c>
      <c r="K18" s="635">
        <v>3397</v>
      </c>
      <c r="L18" s="636">
        <f aca="true" t="shared" si="3" ref="L18:L25">J18+K18</f>
        <v>9569</v>
      </c>
      <c r="M18" s="637">
        <f aca="true" t="shared" si="4" ref="M18:M25">IF((C18&lt;&gt;0),ROUND((L18/C18)*100,1),"")</f>
        <v>97</v>
      </c>
    </row>
    <row r="19" spans="1:13" ht="12.75" customHeight="1">
      <c r="A19" s="638" t="s">
        <v>992</v>
      </c>
      <c r="B19" s="615">
        <v>920</v>
      </c>
      <c r="C19" s="616">
        <v>996</v>
      </c>
      <c r="D19" s="616">
        <v>840</v>
      </c>
      <c r="E19" s="616">
        <v>836</v>
      </c>
      <c r="F19" s="616">
        <v>80</v>
      </c>
      <c r="G19" s="616">
        <v>160</v>
      </c>
      <c r="H19" s="639"/>
      <c r="I19" s="639"/>
      <c r="J19" s="639">
        <v>777</v>
      </c>
      <c r="K19" s="639">
        <v>98</v>
      </c>
      <c r="L19" s="640">
        <f t="shared" si="3"/>
        <v>875</v>
      </c>
      <c r="M19" s="641">
        <f t="shared" si="4"/>
        <v>87.9</v>
      </c>
    </row>
    <row r="20" spans="1:13" ht="12.75" customHeight="1">
      <c r="A20" s="638" t="s">
        <v>993</v>
      </c>
      <c r="B20" s="615">
        <v>4436</v>
      </c>
      <c r="C20" s="616">
        <v>4360</v>
      </c>
      <c r="D20" s="616">
        <v>3164</v>
      </c>
      <c r="E20" s="616">
        <v>2907</v>
      </c>
      <c r="F20" s="616">
        <v>1272</v>
      </c>
      <c r="G20" s="616">
        <v>1453</v>
      </c>
      <c r="H20" s="639"/>
      <c r="I20" s="639"/>
      <c r="J20" s="639">
        <v>2660</v>
      </c>
      <c r="K20" s="639">
        <v>1074</v>
      </c>
      <c r="L20" s="640">
        <f t="shared" si="3"/>
        <v>3734</v>
      </c>
      <c r="M20" s="641">
        <f t="shared" si="4"/>
        <v>85.6</v>
      </c>
    </row>
    <row r="21" spans="1:13" ht="12.75" customHeight="1">
      <c r="A21" s="638" t="s">
        <v>994</v>
      </c>
      <c r="B21" s="615">
        <v>480</v>
      </c>
      <c r="C21" s="616">
        <v>480</v>
      </c>
      <c r="D21" s="616">
        <v>295</v>
      </c>
      <c r="E21" s="616">
        <v>295</v>
      </c>
      <c r="F21" s="616">
        <v>185</v>
      </c>
      <c r="G21" s="616">
        <v>185</v>
      </c>
      <c r="H21" s="639"/>
      <c r="I21" s="639"/>
      <c r="J21" s="639">
        <v>274</v>
      </c>
      <c r="K21" s="639">
        <v>156</v>
      </c>
      <c r="L21" s="640">
        <f t="shared" si="3"/>
        <v>430</v>
      </c>
      <c r="M21" s="641">
        <f t="shared" si="4"/>
        <v>89.6</v>
      </c>
    </row>
    <row r="22" spans="1:13" ht="12.75" customHeight="1">
      <c r="A22" s="642" t="s">
        <v>804</v>
      </c>
      <c r="B22" s="615">
        <v>298</v>
      </c>
      <c r="C22" s="616">
        <v>298</v>
      </c>
      <c r="D22" s="616"/>
      <c r="E22" s="616"/>
      <c r="F22" s="616">
        <v>298</v>
      </c>
      <c r="G22" s="616">
        <v>298</v>
      </c>
      <c r="H22" s="639"/>
      <c r="I22" s="639"/>
      <c r="J22" s="639"/>
      <c r="K22" s="639"/>
      <c r="L22" s="640">
        <f t="shared" si="3"/>
        <v>0</v>
      </c>
      <c r="M22" s="641">
        <f t="shared" si="4"/>
        <v>0</v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16000</v>
      </c>
      <c r="C25" s="626">
        <f t="shared" si="5"/>
        <v>16000</v>
      </c>
      <c r="D25" s="626">
        <f t="shared" si="5"/>
        <v>11134</v>
      </c>
      <c r="E25" s="626">
        <f t="shared" si="5"/>
        <v>10393</v>
      </c>
      <c r="F25" s="626">
        <f t="shared" si="5"/>
        <v>4866</v>
      </c>
      <c r="G25" s="626">
        <f t="shared" si="5"/>
        <v>5607</v>
      </c>
      <c r="H25" s="626">
        <f t="shared" si="5"/>
        <v>0</v>
      </c>
      <c r="I25" s="626">
        <f t="shared" si="5"/>
        <v>0</v>
      </c>
      <c r="J25" s="626">
        <f t="shared" si="5"/>
        <v>9883</v>
      </c>
      <c r="K25" s="626">
        <f t="shared" si="5"/>
        <v>4725</v>
      </c>
      <c r="L25" s="626">
        <f t="shared" si="3"/>
        <v>14608</v>
      </c>
      <c r="M25" s="649">
        <f t="shared" si="4"/>
        <v>91.3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11/8. .. melléklet a .../......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9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867" t="s">
        <v>815</v>
      </c>
      <c r="E1" s="867"/>
      <c r="F1" s="867"/>
      <c r="G1" s="867"/>
      <c r="H1" s="868"/>
      <c r="I1" s="868"/>
      <c r="J1" s="868"/>
      <c r="K1" s="868"/>
      <c r="L1" s="868"/>
      <c r="M1" s="868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110</v>
      </c>
      <c r="L8" s="866">
        <f>SUM(J8:K8)</f>
        <v>110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3000</v>
      </c>
      <c r="C10" s="616">
        <v>3000</v>
      </c>
      <c r="D10" s="616"/>
      <c r="E10" s="616"/>
      <c r="F10" s="616">
        <v>3000</v>
      </c>
      <c r="G10" s="616">
        <v>3000</v>
      </c>
      <c r="H10" s="616"/>
      <c r="I10" s="616"/>
      <c r="J10" s="616"/>
      <c r="K10" s="616">
        <v>1768</v>
      </c>
      <c r="L10" s="612">
        <f t="shared" si="1"/>
        <v>1768</v>
      </c>
      <c r="M10" s="617">
        <f t="shared" si="0"/>
        <v>58.9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3000</v>
      </c>
      <c r="C15" s="626">
        <f t="shared" si="2"/>
        <v>3000</v>
      </c>
      <c r="D15" s="626">
        <f t="shared" si="2"/>
        <v>0</v>
      </c>
      <c r="E15" s="626">
        <f t="shared" si="2"/>
        <v>0</v>
      </c>
      <c r="F15" s="626">
        <f t="shared" si="2"/>
        <v>3000</v>
      </c>
      <c r="G15" s="626">
        <f t="shared" si="2"/>
        <v>3000</v>
      </c>
      <c r="H15" s="626">
        <f t="shared" si="2"/>
        <v>0</v>
      </c>
      <c r="I15" s="626">
        <f t="shared" si="2"/>
        <v>0</v>
      </c>
      <c r="J15" s="626">
        <f t="shared" si="2"/>
        <v>0</v>
      </c>
      <c r="K15" s="626">
        <f t="shared" si="2"/>
        <v>1878</v>
      </c>
      <c r="L15" s="626">
        <f t="shared" si="1"/>
        <v>1878</v>
      </c>
      <c r="M15" s="627">
        <f t="shared" si="0"/>
        <v>62.6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599</v>
      </c>
      <c r="C18" s="604">
        <v>593</v>
      </c>
      <c r="D18" s="604"/>
      <c r="E18" s="605"/>
      <c r="F18" s="604">
        <v>599</v>
      </c>
      <c r="G18" s="604">
        <v>593</v>
      </c>
      <c r="H18" s="635"/>
      <c r="I18" s="635"/>
      <c r="J18" s="635"/>
      <c r="K18" s="635">
        <v>483</v>
      </c>
      <c r="L18" s="636">
        <f aca="true" t="shared" si="3" ref="L18:L25">J18+K18</f>
        <v>483</v>
      </c>
      <c r="M18" s="637">
        <f aca="true" t="shared" si="4" ref="M18:M25">IF((C18&lt;&gt;0),ROUND((L18/C18)*100,1),"")</f>
        <v>81.5</v>
      </c>
    </row>
    <row r="19" spans="1:13" ht="12.75" customHeight="1">
      <c r="A19" s="638" t="s">
        <v>992</v>
      </c>
      <c r="B19" s="615">
        <v>800</v>
      </c>
      <c r="C19" s="616">
        <v>800</v>
      </c>
      <c r="D19" s="616"/>
      <c r="E19" s="616"/>
      <c r="F19" s="616">
        <v>800</v>
      </c>
      <c r="G19" s="616">
        <v>800</v>
      </c>
      <c r="H19" s="639"/>
      <c r="I19" s="639"/>
      <c r="J19" s="639"/>
      <c r="K19" s="639">
        <v>800</v>
      </c>
      <c r="L19" s="640">
        <f t="shared" si="3"/>
        <v>800</v>
      </c>
      <c r="M19" s="641">
        <f t="shared" si="4"/>
        <v>100</v>
      </c>
    </row>
    <row r="20" spans="1:13" ht="12.75" customHeight="1">
      <c r="A20" s="638" t="s">
        <v>993</v>
      </c>
      <c r="B20" s="615">
        <v>1457</v>
      </c>
      <c r="C20" s="616">
        <v>1367</v>
      </c>
      <c r="D20" s="616"/>
      <c r="E20" s="616"/>
      <c r="F20" s="616">
        <v>1457</v>
      </c>
      <c r="G20" s="616">
        <v>1367</v>
      </c>
      <c r="H20" s="639"/>
      <c r="I20" s="639"/>
      <c r="J20" s="639"/>
      <c r="K20" s="639">
        <v>469</v>
      </c>
      <c r="L20" s="640">
        <f t="shared" si="3"/>
        <v>469</v>
      </c>
      <c r="M20" s="641">
        <f t="shared" si="4"/>
        <v>34.3</v>
      </c>
    </row>
    <row r="21" spans="1:13" ht="12.75" customHeight="1">
      <c r="A21" s="638" t="s">
        <v>994</v>
      </c>
      <c r="B21" s="615">
        <v>144</v>
      </c>
      <c r="C21" s="616">
        <v>240</v>
      </c>
      <c r="D21" s="616"/>
      <c r="E21" s="616"/>
      <c r="F21" s="616">
        <v>144</v>
      </c>
      <c r="G21" s="616">
        <v>240</v>
      </c>
      <c r="H21" s="639"/>
      <c r="I21" s="639"/>
      <c r="J21" s="639"/>
      <c r="K21" s="639">
        <v>126</v>
      </c>
      <c r="L21" s="640">
        <f t="shared" si="3"/>
        <v>126</v>
      </c>
      <c r="M21" s="641">
        <f t="shared" si="4"/>
        <v>52.5</v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3000</v>
      </c>
      <c r="C25" s="626">
        <f t="shared" si="5"/>
        <v>3000</v>
      </c>
      <c r="D25" s="626">
        <f t="shared" si="5"/>
        <v>0</v>
      </c>
      <c r="E25" s="626">
        <f t="shared" si="5"/>
        <v>0</v>
      </c>
      <c r="F25" s="626">
        <f t="shared" si="5"/>
        <v>3000</v>
      </c>
      <c r="G25" s="626">
        <f t="shared" si="5"/>
        <v>3000</v>
      </c>
      <c r="H25" s="626">
        <f t="shared" si="5"/>
        <v>0</v>
      </c>
      <c r="I25" s="626">
        <f t="shared" si="5"/>
        <v>0</v>
      </c>
      <c r="J25" s="626">
        <f t="shared" si="5"/>
        <v>0</v>
      </c>
      <c r="K25" s="626">
        <f t="shared" si="5"/>
        <v>1878</v>
      </c>
      <c r="L25" s="626">
        <f t="shared" si="3"/>
        <v>1878</v>
      </c>
      <c r="M25" s="649">
        <f t="shared" si="4"/>
        <v>62.6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19">
    <mergeCell ref="A33:J33"/>
    <mergeCell ref="L29:M29"/>
    <mergeCell ref="L2:M2"/>
    <mergeCell ref="A1:C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11/9. .. melléklet a .../......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/>
  <dimension ref="A1:T22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21" sqref="J21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6.421875" style="0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6.28125" style="0" bestFit="1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049" t="s">
        <v>943</v>
      </c>
      <c r="K1" s="1049"/>
      <c r="L1" s="1049"/>
      <c r="M1" s="1049"/>
      <c r="N1" s="1049"/>
      <c r="O1" s="1049"/>
      <c r="P1" s="1049"/>
      <c r="Q1" s="1049"/>
      <c r="R1" s="1049"/>
      <c r="S1" s="1049"/>
      <c r="T1" s="1049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8"/>
      <c r="Q2" s="10"/>
      <c r="R2" s="37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0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"/>
      <c r="Q4" s="10"/>
      <c r="R4" s="2"/>
      <c r="S4" s="2"/>
    </row>
    <row r="5" spans="1:19" ht="20.25">
      <c r="A5" s="943" t="s">
        <v>1046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</row>
    <row r="6" spans="1:19" ht="23.25" customHeight="1">
      <c r="A6" s="1048" t="s">
        <v>942</v>
      </c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" t="s">
        <v>1013</v>
      </c>
    </row>
    <row r="10" spans="1:19" ht="19.5" customHeight="1">
      <c r="A10" s="656"/>
      <c r="B10" s="4" t="s">
        <v>1018</v>
      </c>
      <c r="C10" s="4"/>
      <c r="D10" s="4"/>
      <c r="E10" s="4" t="s">
        <v>998</v>
      </c>
      <c r="F10" s="4"/>
      <c r="G10" s="4"/>
      <c r="H10" s="4" t="s">
        <v>999</v>
      </c>
      <c r="I10" s="4"/>
      <c r="J10" s="4"/>
      <c r="K10" s="4" t="s">
        <v>1000</v>
      </c>
      <c r="L10" s="4"/>
      <c r="M10" s="4"/>
      <c r="N10" s="4" t="s">
        <v>1047</v>
      </c>
      <c r="O10" s="4"/>
      <c r="P10" s="34"/>
      <c r="Q10" s="4" t="s">
        <v>1019</v>
      </c>
      <c r="R10" s="4"/>
      <c r="S10" s="5"/>
    </row>
    <row r="11" spans="1:19" ht="19.5" customHeight="1" thickBot="1">
      <c r="A11" s="657" t="s">
        <v>1014</v>
      </c>
      <c r="B11" s="39" t="s">
        <v>1020</v>
      </c>
      <c r="C11" s="39" t="s">
        <v>1021</v>
      </c>
      <c r="D11" s="39" t="s">
        <v>1022</v>
      </c>
      <c r="E11" s="39" t="s">
        <v>1020</v>
      </c>
      <c r="F11" s="39" t="s">
        <v>1021</v>
      </c>
      <c r="G11" s="39" t="s">
        <v>1022</v>
      </c>
      <c r="H11" s="39" t="s">
        <v>1020</v>
      </c>
      <c r="I11" s="39" t="s">
        <v>1021</v>
      </c>
      <c r="J11" s="39" t="s">
        <v>1022</v>
      </c>
      <c r="K11" s="39" t="s">
        <v>1020</v>
      </c>
      <c r="L11" s="39" t="s">
        <v>1021</v>
      </c>
      <c r="M11" s="39" t="s">
        <v>1022</v>
      </c>
      <c r="N11" s="39" t="s">
        <v>1021</v>
      </c>
      <c r="O11" s="39" t="s">
        <v>1022</v>
      </c>
      <c r="P11" s="39" t="s">
        <v>1023</v>
      </c>
      <c r="Q11" s="39" t="s">
        <v>1020</v>
      </c>
      <c r="R11" s="332" t="s">
        <v>1021</v>
      </c>
      <c r="S11" s="333" t="s">
        <v>1022</v>
      </c>
    </row>
    <row r="12" spans="1:19" ht="19.5" customHeight="1">
      <c r="A12" s="658" t="s">
        <v>1001</v>
      </c>
      <c r="B12" s="659">
        <v>68137</v>
      </c>
      <c r="C12" s="660">
        <v>71026</v>
      </c>
      <c r="D12" s="660">
        <v>68208</v>
      </c>
      <c r="E12" s="660"/>
      <c r="F12" s="660"/>
      <c r="G12" s="660"/>
      <c r="H12" s="660"/>
      <c r="I12" s="660">
        <v>426</v>
      </c>
      <c r="J12" s="660">
        <v>171</v>
      </c>
      <c r="K12" s="660"/>
      <c r="L12" s="660"/>
      <c r="M12" s="660"/>
      <c r="N12" s="660">
        <v>12</v>
      </c>
      <c r="O12" s="660">
        <v>12</v>
      </c>
      <c r="P12" s="660">
        <v>-2459</v>
      </c>
      <c r="Q12" s="860">
        <f aca="true" t="shared" si="0" ref="Q12:Q21">SUM(B12,E12,H12,K12)</f>
        <v>68137</v>
      </c>
      <c r="R12" s="861">
        <f aca="true" t="shared" si="1" ref="R12:R20">SUM(C12,F12,I12,L12,N12)</f>
        <v>71464</v>
      </c>
      <c r="S12" s="862">
        <f aca="true" t="shared" si="2" ref="S12:S20">SUM(D12,G12,J12,M12,O12,P12)</f>
        <v>65932</v>
      </c>
    </row>
    <row r="13" spans="1:19" ht="19.5" customHeight="1">
      <c r="A13" s="658" t="s">
        <v>1002</v>
      </c>
      <c r="B13" s="662">
        <v>13280</v>
      </c>
      <c r="C13" s="661">
        <v>13280</v>
      </c>
      <c r="D13" s="661">
        <v>9148</v>
      </c>
      <c r="E13" s="661"/>
      <c r="F13" s="661"/>
      <c r="G13" s="661"/>
      <c r="H13" s="661">
        <v>30654</v>
      </c>
      <c r="I13" s="661">
        <v>17160</v>
      </c>
      <c r="J13" s="661">
        <v>17093</v>
      </c>
      <c r="K13" s="661"/>
      <c r="L13" s="661"/>
      <c r="M13" s="661"/>
      <c r="N13" s="661">
        <v>798</v>
      </c>
      <c r="O13" s="661">
        <v>798</v>
      </c>
      <c r="P13" s="661"/>
      <c r="Q13" s="861">
        <f t="shared" si="0"/>
        <v>43934</v>
      </c>
      <c r="R13" s="861">
        <f t="shared" si="1"/>
        <v>31238</v>
      </c>
      <c r="S13" s="862">
        <f t="shared" si="2"/>
        <v>27039</v>
      </c>
    </row>
    <row r="14" spans="1:19" s="41" customFormat="1" ht="19.5" customHeight="1">
      <c r="A14" s="658" t="s">
        <v>338</v>
      </c>
      <c r="B14" s="665">
        <v>13982</v>
      </c>
      <c r="C14" s="663">
        <v>14411</v>
      </c>
      <c r="D14" s="663">
        <v>13730</v>
      </c>
      <c r="E14" s="663"/>
      <c r="F14" s="663"/>
      <c r="G14" s="663"/>
      <c r="H14" s="663">
        <v>3099</v>
      </c>
      <c r="I14" s="663">
        <v>14353</v>
      </c>
      <c r="J14" s="663">
        <v>12719</v>
      </c>
      <c r="K14" s="663"/>
      <c r="L14" s="663">
        <v>2152</v>
      </c>
      <c r="M14" s="663">
        <v>2151</v>
      </c>
      <c r="N14" s="663"/>
      <c r="O14" s="663"/>
      <c r="P14" s="663"/>
      <c r="Q14" s="863">
        <f t="shared" si="0"/>
        <v>17081</v>
      </c>
      <c r="R14" s="863">
        <f t="shared" si="1"/>
        <v>30916</v>
      </c>
      <c r="S14" s="864">
        <f t="shared" si="2"/>
        <v>28600</v>
      </c>
    </row>
    <row r="15" spans="1:19" ht="19.5" customHeight="1">
      <c r="A15" s="658" t="s">
        <v>1003</v>
      </c>
      <c r="B15" s="665">
        <v>3000</v>
      </c>
      <c r="C15" s="663">
        <v>3000</v>
      </c>
      <c r="D15" s="663">
        <v>3302</v>
      </c>
      <c r="E15" s="663"/>
      <c r="F15" s="663"/>
      <c r="G15" s="663"/>
      <c r="H15" s="663"/>
      <c r="I15" s="663">
        <v>3</v>
      </c>
      <c r="J15" s="663">
        <v>28</v>
      </c>
      <c r="K15" s="663"/>
      <c r="L15" s="663"/>
      <c r="M15" s="663"/>
      <c r="N15" s="663"/>
      <c r="O15" s="663"/>
      <c r="P15" s="663"/>
      <c r="Q15" s="663">
        <f t="shared" si="0"/>
        <v>3000</v>
      </c>
      <c r="R15" s="663">
        <f t="shared" si="1"/>
        <v>3003</v>
      </c>
      <c r="S15" s="664">
        <f t="shared" si="2"/>
        <v>3330</v>
      </c>
    </row>
    <row r="16" spans="1:19" ht="19.5" customHeight="1">
      <c r="A16" s="658" t="s">
        <v>1004</v>
      </c>
      <c r="B16" s="665">
        <v>23023</v>
      </c>
      <c r="C16" s="663">
        <v>23423</v>
      </c>
      <c r="D16" s="663">
        <v>23602</v>
      </c>
      <c r="E16" s="663"/>
      <c r="F16" s="663"/>
      <c r="G16" s="663"/>
      <c r="H16" s="663">
        <v>7538</v>
      </c>
      <c r="I16" s="663">
        <v>20657</v>
      </c>
      <c r="J16" s="663">
        <v>23535</v>
      </c>
      <c r="K16" s="663"/>
      <c r="L16" s="663">
        <v>500</v>
      </c>
      <c r="M16" s="663">
        <v>500</v>
      </c>
      <c r="N16" s="663"/>
      <c r="O16" s="663"/>
      <c r="P16" s="663"/>
      <c r="Q16" s="663">
        <f t="shared" si="0"/>
        <v>30561</v>
      </c>
      <c r="R16" s="663">
        <f t="shared" si="1"/>
        <v>44580</v>
      </c>
      <c r="S16" s="664">
        <f t="shared" si="2"/>
        <v>47637</v>
      </c>
    </row>
    <row r="17" spans="1:19" ht="19.5" customHeight="1">
      <c r="A17" s="658" t="s">
        <v>290</v>
      </c>
      <c r="B17" s="665">
        <v>43569</v>
      </c>
      <c r="C17" s="663">
        <v>65388</v>
      </c>
      <c r="D17" s="663">
        <v>67837</v>
      </c>
      <c r="E17" s="663"/>
      <c r="F17" s="663"/>
      <c r="G17" s="663"/>
      <c r="H17" s="663">
        <v>14133</v>
      </c>
      <c r="I17" s="663">
        <v>44035</v>
      </c>
      <c r="J17" s="663">
        <v>45626</v>
      </c>
      <c r="K17" s="663">
        <v>10000</v>
      </c>
      <c r="L17" s="663">
        <v>10000</v>
      </c>
      <c r="M17" s="663">
        <v>8603</v>
      </c>
      <c r="N17" s="663"/>
      <c r="O17" s="663"/>
      <c r="P17" s="663"/>
      <c r="Q17" s="663">
        <f t="shared" si="0"/>
        <v>67702</v>
      </c>
      <c r="R17" s="663">
        <f t="shared" si="1"/>
        <v>119423</v>
      </c>
      <c r="S17" s="664">
        <f t="shared" si="2"/>
        <v>122066</v>
      </c>
    </row>
    <row r="18" spans="1:19" ht="19.5" customHeight="1">
      <c r="A18" s="658" t="s">
        <v>291</v>
      </c>
      <c r="B18" s="665">
        <v>10375</v>
      </c>
      <c r="C18" s="663">
        <v>10375</v>
      </c>
      <c r="D18" s="663">
        <v>11899</v>
      </c>
      <c r="E18" s="663"/>
      <c r="F18" s="663"/>
      <c r="G18" s="663"/>
      <c r="H18" s="663"/>
      <c r="I18" s="663">
        <v>328</v>
      </c>
      <c r="J18" s="663">
        <v>343</v>
      </c>
      <c r="K18" s="663"/>
      <c r="L18" s="663"/>
      <c r="M18" s="663"/>
      <c r="N18" s="663"/>
      <c r="O18" s="663"/>
      <c r="P18" s="663">
        <v>30</v>
      </c>
      <c r="Q18" s="663">
        <f t="shared" si="0"/>
        <v>10375</v>
      </c>
      <c r="R18" s="663">
        <f t="shared" si="1"/>
        <v>10703</v>
      </c>
      <c r="S18" s="664">
        <f t="shared" si="2"/>
        <v>12272</v>
      </c>
    </row>
    <row r="19" spans="1:19" ht="19.5" customHeight="1" thickBot="1">
      <c r="A19" s="658" t="s">
        <v>292</v>
      </c>
      <c r="B19" s="665">
        <v>650</v>
      </c>
      <c r="C19" s="663">
        <v>650</v>
      </c>
      <c r="D19" s="663">
        <v>743</v>
      </c>
      <c r="E19" s="663"/>
      <c r="F19" s="663"/>
      <c r="G19" s="663"/>
      <c r="H19" s="663">
        <v>376</v>
      </c>
      <c r="I19" s="663">
        <v>188</v>
      </c>
      <c r="J19" s="663">
        <v>188</v>
      </c>
      <c r="K19" s="663"/>
      <c r="L19" s="663"/>
      <c r="M19" s="663"/>
      <c r="N19" s="663"/>
      <c r="O19" s="663"/>
      <c r="P19" s="663"/>
      <c r="Q19" s="663">
        <f t="shared" si="0"/>
        <v>1026</v>
      </c>
      <c r="R19" s="663">
        <f t="shared" si="1"/>
        <v>838</v>
      </c>
      <c r="S19" s="666">
        <f t="shared" si="2"/>
        <v>931</v>
      </c>
    </row>
    <row r="20" spans="1:19" ht="18.75" customHeight="1" thickBot="1">
      <c r="A20" s="807" t="s">
        <v>918</v>
      </c>
      <c r="B20" s="808">
        <f aca="true" t="shared" si="3" ref="B20:P20">SUM(B12:B19)</f>
        <v>176016</v>
      </c>
      <c r="C20" s="809">
        <f t="shared" si="3"/>
        <v>201553</v>
      </c>
      <c r="D20" s="809">
        <f t="shared" si="3"/>
        <v>198469</v>
      </c>
      <c r="E20" s="809">
        <f t="shared" si="3"/>
        <v>0</v>
      </c>
      <c r="F20" s="809">
        <f t="shared" si="3"/>
        <v>0</v>
      </c>
      <c r="G20" s="809">
        <f t="shared" si="3"/>
        <v>0</v>
      </c>
      <c r="H20" s="809">
        <f t="shared" si="3"/>
        <v>55800</v>
      </c>
      <c r="I20" s="809">
        <f t="shared" si="3"/>
        <v>97150</v>
      </c>
      <c r="J20" s="809">
        <f t="shared" si="3"/>
        <v>99703</v>
      </c>
      <c r="K20" s="809">
        <f t="shared" si="3"/>
        <v>10000</v>
      </c>
      <c r="L20" s="809">
        <f t="shared" si="3"/>
        <v>12652</v>
      </c>
      <c r="M20" s="809">
        <f t="shared" si="3"/>
        <v>11254</v>
      </c>
      <c r="N20" s="809">
        <f t="shared" si="3"/>
        <v>810</v>
      </c>
      <c r="O20" s="809">
        <f t="shared" si="3"/>
        <v>810</v>
      </c>
      <c r="P20" s="809">
        <f t="shared" si="3"/>
        <v>-2429</v>
      </c>
      <c r="Q20" s="810">
        <f t="shared" si="0"/>
        <v>241816</v>
      </c>
      <c r="R20" s="811">
        <f t="shared" si="1"/>
        <v>312165</v>
      </c>
      <c r="S20" s="812">
        <f t="shared" si="2"/>
        <v>307807</v>
      </c>
    </row>
    <row r="21" spans="1:19" ht="18" customHeight="1" thickBot="1">
      <c r="A21" s="813" t="s">
        <v>1085</v>
      </c>
      <c r="B21" s="814">
        <v>12038</v>
      </c>
      <c r="C21" s="815">
        <v>12038</v>
      </c>
      <c r="D21" s="816">
        <v>26479</v>
      </c>
      <c r="E21" s="815">
        <v>1200</v>
      </c>
      <c r="F21" s="815">
        <v>1200</v>
      </c>
      <c r="G21" s="815">
        <v>593</v>
      </c>
      <c r="H21" s="815">
        <v>600</v>
      </c>
      <c r="I21" s="815">
        <v>300</v>
      </c>
      <c r="J21" s="815">
        <v>5214</v>
      </c>
      <c r="K21" s="815"/>
      <c r="L21" s="815"/>
      <c r="M21" s="815"/>
      <c r="N21" s="815"/>
      <c r="O21" s="815"/>
      <c r="P21" s="815">
        <v>3012</v>
      </c>
      <c r="Q21" s="917">
        <f t="shared" si="0"/>
        <v>13838</v>
      </c>
      <c r="R21" s="815">
        <f>C21+F21+I21+L21+N21</f>
        <v>13538</v>
      </c>
      <c r="S21" s="817">
        <f>D21+G21+J21+M21+O21+P21</f>
        <v>35298</v>
      </c>
    </row>
    <row r="22" spans="1:19" ht="18" customHeight="1" thickBot="1">
      <c r="A22" s="818" t="s">
        <v>1024</v>
      </c>
      <c r="B22" s="942">
        <f aca="true" t="shared" si="4" ref="B22:S22">SUM(B20:B21)</f>
        <v>188054</v>
      </c>
      <c r="C22" s="942">
        <f t="shared" si="4"/>
        <v>213591</v>
      </c>
      <c r="D22" s="942">
        <f t="shared" si="4"/>
        <v>224948</v>
      </c>
      <c r="E22" s="942">
        <f t="shared" si="4"/>
        <v>1200</v>
      </c>
      <c r="F22" s="942">
        <f t="shared" si="4"/>
        <v>1200</v>
      </c>
      <c r="G22" s="942">
        <f t="shared" si="4"/>
        <v>593</v>
      </c>
      <c r="H22" s="942">
        <f t="shared" si="4"/>
        <v>56400</v>
      </c>
      <c r="I22" s="942">
        <f t="shared" si="4"/>
        <v>97450</v>
      </c>
      <c r="J22" s="942">
        <f t="shared" si="4"/>
        <v>104917</v>
      </c>
      <c r="K22" s="942">
        <f t="shared" si="4"/>
        <v>10000</v>
      </c>
      <c r="L22" s="942">
        <f t="shared" si="4"/>
        <v>12652</v>
      </c>
      <c r="M22" s="942">
        <f t="shared" si="4"/>
        <v>11254</v>
      </c>
      <c r="N22" s="942">
        <f t="shared" si="4"/>
        <v>810</v>
      </c>
      <c r="O22" s="942">
        <f t="shared" si="4"/>
        <v>810</v>
      </c>
      <c r="P22" s="942">
        <f t="shared" si="4"/>
        <v>583</v>
      </c>
      <c r="Q22" s="942">
        <f t="shared" si="4"/>
        <v>255654</v>
      </c>
      <c r="R22" s="942">
        <f t="shared" si="4"/>
        <v>325703</v>
      </c>
      <c r="S22" s="942">
        <f t="shared" si="4"/>
        <v>343105</v>
      </c>
    </row>
  </sheetData>
  <mergeCells count="2">
    <mergeCell ref="A6:S6"/>
    <mergeCell ref="J1:T1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0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1084" t="s">
        <v>816</v>
      </c>
      <c r="E1" s="1084"/>
      <c r="F1" s="1084"/>
      <c r="G1" s="1084"/>
      <c r="H1" s="1084"/>
      <c r="I1" s="1084"/>
      <c r="J1" s="1084"/>
      <c r="K1" s="1084"/>
      <c r="L1" s="1084"/>
      <c r="M1" s="1084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200</v>
      </c>
      <c r="L8" s="866">
        <f>SUM(J8:K8)</f>
        <v>200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3000</v>
      </c>
      <c r="C10" s="616">
        <v>3000</v>
      </c>
      <c r="D10" s="616"/>
      <c r="E10" s="616"/>
      <c r="F10" s="616">
        <v>3000</v>
      </c>
      <c r="G10" s="616">
        <v>3000</v>
      </c>
      <c r="H10" s="616"/>
      <c r="I10" s="616"/>
      <c r="J10" s="616"/>
      <c r="K10" s="616">
        <v>1724</v>
      </c>
      <c r="L10" s="612">
        <f t="shared" si="1"/>
        <v>1724</v>
      </c>
      <c r="M10" s="617">
        <f t="shared" si="0"/>
        <v>57.5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3000</v>
      </c>
      <c r="C15" s="626">
        <f t="shared" si="2"/>
        <v>3000</v>
      </c>
      <c r="D15" s="626">
        <f t="shared" si="2"/>
        <v>0</v>
      </c>
      <c r="E15" s="626">
        <f t="shared" si="2"/>
        <v>0</v>
      </c>
      <c r="F15" s="626">
        <f t="shared" si="2"/>
        <v>3000</v>
      </c>
      <c r="G15" s="626">
        <f t="shared" si="2"/>
        <v>3000</v>
      </c>
      <c r="H15" s="626">
        <f t="shared" si="2"/>
        <v>0</v>
      </c>
      <c r="I15" s="626">
        <f t="shared" si="2"/>
        <v>0</v>
      </c>
      <c r="J15" s="626">
        <f t="shared" si="2"/>
        <v>0</v>
      </c>
      <c r="K15" s="626">
        <f t="shared" si="2"/>
        <v>1924</v>
      </c>
      <c r="L15" s="626">
        <f t="shared" si="1"/>
        <v>1924</v>
      </c>
      <c r="M15" s="627">
        <f t="shared" si="0"/>
        <v>64.1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599</v>
      </c>
      <c r="C18" s="604">
        <v>592</v>
      </c>
      <c r="D18" s="604"/>
      <c r="E18" s="605"/>
      <c r="F18" s="603">
        <v>599</v>
      </c>
      <c r="G18" s="604">
        <v>592</v>
      </c>
      <c r="H18" s="635"/>
      <c r="I18" s="635"/>
      <c r="J18" s="635"/>
      <c r="K18" s="635">
        <v>479</v>
      </c>
      <c r="L18" s="636">
        <f aca="true" t="shared" si="3" ref="L18:L25">J18+K18</f>
        <v>479</v>
      </c>
      <c r="M18" s="637">
        <f aca="true" t="shared" si="4" ref="M18:M25">IF((C18&lt;&gt;0),ROUND((L18/C18)*100,1),"")</f>
        <v>80.9</v>
      </c>
    </row>
    <row r="19" spans="1:13" ht="12.75" customHeight="1">
      <c r="A19" s="638" t="s">
        <v>992</v>
      </c>
      <c r="B19" s="615">
        <v>800</v>
      </c>
      <c r="C19" s="616">
        <v>800</v>
      </c>
      <c r="D19" s="616"/>
      <c r="E19" s="616"/>
      <c r="F19" s="615">
        <v>800</v>
      </c>
      <c r="G19" s="616">
        <v>800</v>
      </c>
      <c r="H19" s="639"/>
      <c r="I19" s="639"/>
      <c r="J19" s="639"/>
      <c r="K19" s="639">
        <v>800</v>
      </c>
      <c r="L19" s="640">
        <f t="shared" si="3"/>
        <v>800</v>
      </c>
      <c r="M19" s="641">
        <f t="shared" si="4"/>
        <v>100</v>
      </c>
    </row>
    <row r="20" spans="1:13" ht="12.75" customHeight="1">
      <c r="A20" s="638" t="s">
        <v>993</v>
      </c>
      <c r="B20" s="615">
        <v>1457</v>
      </c>
      <c r="C20" s="616">
        <v>1368</v>
      </c>
      <c r="D20" s="616"/>
      <c r="E20" s="616"/>
      <c r="F20" s="615">
        <v>1457</v>
      </c>
      <c r="G20" s="616">
        <v>1368</v>
      </c>
      <c r="H20" s="639"/>
      <c r="I20" s="639"/>
      <c r="J20" s="639"/>
      <c r="K20" s="639">
        <v>459</v>
      </c>
      <c r="L20" s="640">
        <f t="shared" si="3"/>
        <v>459</v>
      </c>
      <c r="M20" s="641">
        <f t="shared" si="4"/>
        <v>33.6</v>
      </c>
    </row>
    <row r="21" spans="1:13" ht="12.75" customHeight="1">
      <c r="A21" s="638" t="s">
        <v>994</v>
      </c>
      <c r="B21" s="615">
        <v>144</v>
      </c>
      <c r="C21" s="616">
        <v>240</v>
      </c>
      <c r="D21" s="616"/>
      <c r="E21" s="616"/>
      <c r="F21" s="615">
        <v>144</v>
      </c>
      <c r="G21" s="616">
        <v>240</v>
      </c>
      <c r="H21" s="639"/>
      <c r="I21" s="639"/>
      <c r="J21" s="639"/>
      <c r="K21" s="639">
        <v>113</v>
      </c>
      <c r="L21" s="640">
        <f t="shared" si="3"/>
        <v>113</v>
      </c>
      <c r="M21" s="641">
        <f t="shared" si="4"/>
        <v>47.1</v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3000</v>
      </c>
      <c r="C25" s="626">
        <f t="shared" si="5"/>
        <v>3000</v>
      </c>
      <c r="D25" s="626">
        <f t="shared" si="5"/>
        <v>0</v>
      </c>
      <c r="E25" s="626">
        <f t="shared" si="5"/>
        <v>0</v>
      </c>
      <c r="F25" s="626">
        <f t="shared" si="5"/>
        <v>3000</v>
      </c>
      <c r="G25" s="626">
        <f t="shared" si="5"/>
        <v>3000</v>
      </c>
      <c r="H25" s="626">
        <f t="shared" si="5"/>
        <v>0</v>
      </c>
      <c r="I25" s="626">
        <f t="shared" si="5"/>
        <v>0</v>
      </c>
      <c r="J25" s="626">
        <f t="shared" si="5"/>
        <v>0</v>
      </c>
      <c r="K25" s="626">
        <f t="shared" si="5"/>
        <v>1851</v>
      </c>
      <c r="L25" s="626">
        <f t="shared" si="3"/>
        <v>1851</v>
      </c>
      <c r="M25" s="649">
        <f t="shared" si="4"/>
        <v>61.7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D1:M1"/>
    <mergeCell ref="A33:J33"/>
    <mergeCell ref="L29:M29"/>
    <mergeCell ref="L2:M2"/>
    <mergeCell ref="A1:C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11/10. .. melléklet a .../...... (......)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1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869" t="s">
        <v>817</v>
      </c>
      <c r="E1" s="869"/>
      <c r="F1" s="869"/>
      <c r="G1" s="869"/>
      <c r="H1" s="870"/>
      <c r="I1" s="870"/>
      <c r="J1" s="870"/>
      <c r="K1" s="870"/>
      <c r="L1" s="870"/>
      <c r="M1" s="870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200</v>
      </c>
      <c r="L8" s="866">
        <f>SUM(J8:K8)</f>
        <v>200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3000</v>
      </c>
      <c r="C10" s="616">
        <v>3000</v>
      </c>
      <c r="D10" s="616"/>
      <c r="E10" s="616"/>
      <c r="F10" s="616">
        <v>3000</v>
      </c>
      <c r="G10" s="616">
        <v>3000</v>
      </c>
      <c r="H10" s="616"/>
      <c r="I10" s="616"/>
      <c r="J10" s="616"/>
      <c r="K10" s="616">
        <v>2191</v>
      </c>
      <c r="L10" s="612">
        <f t="shared" si="1"/>
        <v>2191</v>
      </c>
      <c r="M10" s="617">
        <f t="shared" si="0"/>
        <v>73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3000</v>
      </c>
      <c r="C15" s="626">
        <f t="shared" si="2"/>
        <v>3000</v>
      </c>
      <c r="D15" s="626">
        <f t="shared" si="2"/>
        <v>0</v>
      </c>
      <c r="E15" s="626">
        <f t="shared" si="2"/>
        <v>0</v>
      </c>
      <c r="F15" s="626">
        <f t="shared" si="2"/>
        <v>3000</v>
      </c>
      <c r="G15" s="626">
        <f t="shared" si="2"/>
        <v>3000</v>
      </c>
      <c r="H15" s="626">
        <f t="shared" si="2"/>
        <v>0</v>
      </c>
      <c r="I15" s="626">
        <f t="shared" si="2"/>
        <v>0</v>
      </c>
      <c r="J15" s="626">
        <f t="shared" si="2"/>
        <v>0</v>
      </c>
      <c r="K15" s="626">
        <f t="shared" si="2"/>
        <v>2391</v>
      </c>
      <c r="L15" s="626">
        <f t="shared" si="1"/>
        <v>2391</v>
      </c>
      <c r="M15" s="627">
        <f t="shared" si="0"/>
        <v>79.7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599</v>
      </c>
      <c r="C18" s="604">
        <v>593</v>
      </c>
      <c r="D18" s="604"/>
      <c r="E18" s="605"/>
      <c r="F18" s="604">
        <v>599</v>
      </c>
      <c r="G18" s="604">
        <v>593</v>
      </c>
      <c r="H18" s="635"/>
      <c r="I18" s="635"/>
      <c r="J18" s="635"/>
      <c r="K18" s="635">
        <v>487</v>
      </c>
      <c r="L18" s="636">
        <f aca="true" t="shared" si="3" ref="L18:L25">J18+K18</f>
        <v>487</v>
      </c>
      <c r="M18" s="637">
        <f aca="true" t="shared" si="4" ref="M18:M25">IF((C18&lt;&gt;0),ROUND((L18/C18)*100,1),"")</f>
        <v>82.1</v>
      </c>
    </row>
    <row r="19" spans="1:13" ht="12.75" customHeight="1">
      <c r="A19" s="638" t="s">
        <v>992</v>
      </c>
      <c r="B19" s="615">
        <v>800</v>
      </c>
      <c r="C19" s="616">
        <v>800</v>
      </c>
      <c r="D19" s="616"/>
      <c r="E19" s="616"/>
      <c r="F19" s="616">
        <v>800</v>
      </c>
      <c r="G19" s="616">
        <v>800</v>
      </c>
      <c r="H19" s="639"/>
      <c r="I19" s="639"/>
      <c r="J19" s="639"/>
      <c r="K19" s="639">
        <v>793</v>
      </c>
      <c r="L19" s="640">
        <f t="shared" si="3"/>
        <v>793</v>
      </c>
      <c r="M19" s="641">
        <f t="shared" si="4"/>
        <v>99.1</v>
      </c>
    </row>
    <row r="20" spans="1:13" ht="12.75" customHeight="1">
      <c r="A20" s="638" t="s">
        <v>993</v>
      </c>
      <c r="B20" s="615">
        <v>1457</v>
      </c>
      <c r="C20" s="616">
        <v>1367</v>
      </c>
      <c r="D20" s="616"/>
      <c r="E20" s="616"/>
      <c r="F20" s="616">
        <v>1457</v>
      </c>
      <c r="G20" s="616">
        <v>1367</v>
      </c>
      <c r="H20" s="639"/>
      <c r="I20" s="639"/>
      <c r="J20" s="639"/>
      <c r="K20" s="639">
        <v>465</v>
      </c>
      <c r="L20" s="640">
        <f t="shared" si="3"/>
        <v>465</v>
      </c>
      <c r="M20" s="641">
        <f t="shared" si="4"/>
        <v>34</v>
      </c>
    </row>
    <row r="21" spans="1:13" ht="12.75" customHeight="1">
      <c r="A21" s="638" t="s">
        <v>994</v>
      </c>
      <c r="B21" s="615">
        <v>144</v>
      </c>
      <c r="C21" s="616">
        <v>240</v>
      </c>
      <c r="D21" s="616"/>
      <c r="E21" s="616"/>
      <c r="F21" s="616">
        <v>144</v>
      </c>
      <c r="G21" s="616">
        <v>240</v>
      </c>
      <c r="H21" s="639"/>
      <c r="I21" s="639"/>
      <c r="J21" s="639"/>
      <c r="K21" s="639">
        <v>120</v>
      </c>
      <c r="L21" s="640">
        <f t="shared" si="3"/>
        <v>120</v>
      </c>
      <c r="M21" s="641">
        <f t="shared" si="4"/>
        <v>50</v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3000</v>
      </c>
      <c r="C25" s="626">
        <f t="shared" si="5"/>
        <v>3000</v>
      </c>
      <c r="D25" s="626">
        <f t="shared" si="5"/>
        <v>0</v>
      </c>
      <c r="E25" s="626">
        <f t="shared" si="5"/>
        <v>0</v>
      </c>
      <c r="F25" s="626">
        <f t="shared" si="5"/>
        <v>3000</v>
      </c>
      <c r="G25" s="626">
        <f t="shared" si="5"/>
        <v>3000</v>
      </c>
      <c r="H25" s="626">
        <f t="shared" si="5"/>
        <v>0</v>
      </c>
      <c r="I25" s="626">
        <f t="shared" si="5"/>
        <v>0</v>
      </c>
      <c r="J25" s="626">
        <f t="shared" si="5"/>
        <v>0</v>
      </c>
      <c r="K25" s="626">
        <f t="shared" si="5"/>
        <v>1865</v>
      </c>
      <c r="L25" s="626">
        <f t="shared" si="3"/>
        <v>1865</v>
      </c>
      <c r="M25" s="649">
        <f t="shared" si="4"/>
        <v>62.2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19">
    <mergeCell ref="A33:J33"/>
    <mergeCell ref="L29:M29"/>
    <mergeCell ref="L2:M2"/>
    <mergeCell ref="A1:C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11/11. .. melléklet a .../...... (......)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2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865" t="s">
        <v>818</v>
      </c>
      <c r="E1" s="865"/>
      <c r="F1" s="865"/>
      <c r="G1" s="865"/>
      <c r="H1" s="865"/>
      <c r="I1" s="865"/>
      <c r="J1" s="865"/>
      <c r="K1" s="865"/>
      <c r="L1" s="865"/>
      <c r="M1" s="865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129</v>
      </c>
      <c r="L8" s="866">
        <f>SUM(J8:K8)</f>
        <v>129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3000</v>
      </c>
      <c r="C10" s="616">
        <v>3000</v>
      </c>
      <c r="D10" s="616"/>
      <c r="E10" s="616"/>
      <c r="F10" s="616">
        <v>3000</v>
      </c>
      <c r="G10" s="616">
        <v>3000</v>
      </c>
      <c r="H10" s="616"/>
      <c r="I10" s="616"/>
      <c r="J10" s="616"/>
      <c r="K10" s="616">
        <v>1724</v>
      </c>
      <c r="L10" s="612">
        <f t="shared" si="1"/>
        <v>1724</v>
      </c>
      <c r="M10" s="617">
        <f t="shared" si="0"/>
        <v>57.5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/>
      <c r="L13" s="612">
        <f t="shared" si="1"/>
        <v>0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3000</v>
      </c>
      <c r="C15" s="626">
        <f t="shared" si="2"/>
        <v>3000</v>
      </c>
      <c r="D15" s="626">
        <f t="shared" si="2"/>
        <v>0</v>
      </c>
      <c r="E15" s="626">
        <f t="shared" si="2"/>
        <v>0</v>
      </c>
      <c r="F15" s="626">
        <f t="shared" si="2"/>
        <v>3000</v>
      </c>
      <c r="G15" s="626">
        <f t="shared" si="2"/>
        <v>3000</v>
      </c>
      <c r="H15" s="626">
        <f t="shared" si="2"/>
        <v>0</v>
      </c>
      <c r="I15" s="626">
        <f t="shared" si="2"/>
        <v>0</v>
      </c>
      <c r="J15" s="626">
        <f t="shared" si="2"/>
        <v>0</v>
      </c>
      <c r="K15" s="626">
        <f t="shared" si="2"/>
        <v>1853</v>
      </c>
      <c r="L15" s="626">
        <f t="shared" si="1"/>
        <v>1853</v>
      </c>
      <c r="M15" s="627">
        <f t="shared" si="0"/>
        <v>61.8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599</v>
      </c>
      <c r="C18" s="604">
        <v>593</v>
      </c>
      <c r="D18" s="604"/>
      <c r="E18" s="605"/>
      <c r="F18" s="604">
        <v>599</v>
      </c>
      <c r="G18" s="604">
        <v>593</v>
      </c>
      <c r="H18" s="635"/>
      <c r="I18" s="635"/>
      <c r="J18" s="635"/>
      <c r="K18" s="635">
        <v>482</v>
      </c>
      <c r="L18" s="636">
        <f aca="true" t="shared" si="3" ref="L18:L25">J18+K18</f>
        <v>482</v>
      </c>
      <c r="M18" s="637">
        <f aca="true" t="shared" si="4" ref="M18:M25">IF((C18&lt;&gt;0),ROUND((L18/C18)*100,1),"")</f>
        <v>81.3</v>
      </c>
    </row>
    <row r="19" spans="1:13" ht="12.75" customHeight="1">
      <c r="A19" s="638" t="s">
        <v>992</v>
      </c>
      <c r="B19" s="615">
        <v>800</v>
      </c>
      <c r="C19" s="616">
        <v>800</v>
      </c>
      <c r="D19" s="616"/>
      <c r="E19" s="616"/>
      <c r="F19" s="616">
        <v>800</v>
      </c>
      <c r="G19" s="616">
        <v>800</v>
      </c>
      <c r="H19" s="639"/>
      <c r="I19" s="639"/>
      <c r="J19" s="639"/>
      <c r="K19" s="639">
        <v>800</v>
      </c>
      <c r="L19" s="640">
        <f t="shared" si="3"/>
        <v>800</v>
      </c>
      <c r="M19" s="641">
        <f t="shared" si="4"/>
        <v>100</v>
      </c>
    </row>
    <row r="20" spans="1:13" ht="12.75" customHeight="1">
      <c r="A20" s="638" t="s">
        <v>993</v>
      </c>
      <c r="B20" s="615">
        <v>1457</v>
      </c>
      <c r="C20" s="616">
        <v>1367</v>
      </c>
      <c r="D20" s="616"/>
      <c r="E20" s="616"/>
      <c r="F20" s="616">
        <v>1457</v>
      </c>
      <c r="G20" s="616">
        <v>1367</v>
      </c>
      <c r="H20" s="639"/>
      <c r="I20" s="639"/>
      <c r="J20" s="639"/>
      <c r="K20" s="639">
        <v>463</v>
      </c>
      <c r="L20" s="640">
        <f t="shared" si="3"/>
        <v>463</v>
      </c>
      <c r="M20" s="641">
        <f t="shared" si="4"/>
        <v>33.9</v>
      </c>
    </row>
    <row r="21" spans="1:13" ht="12.75" customHeight="1">
      <c r="A21" s="638" t="s">
        <v>994</v>
      </c>
      <c r="B21" s="615">
        <v>144</v>
      </c>
      <c r="C21" s="616">
        <v>240</v>
      </c>
      <c r="D21" s="616"/>
      <c r="E21" s="616"/>
      <c r="F21" s="616">
        <v>144</v>
      </c>
      <c r="G21" s="616">
        <v>240</v>
      </c>
      <c r="H21" s="639"/>
      <c r="I21" s="639"/>
      <c r="J21" s="639"/>
      <c r="K21" s="639">
        <v>108</v>
      </c>
      <c r="L21" s="640">
        <f t="shared" si="3"/>
        <v>108</v>
      </c>
      <c r="M21" s="641">
        <f t="shared" si="4"/>
        <v>45</v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3000</v>
      </c>
      <c r="C25" s="626">
        <f t="shared" si="5"/>
        <v>3000</v>
      </c>
      <c r="D25" s="626">
        <f t="shared" si="5"/>
        <v>0</v>
      </c>
      <c r="E25" s="626">
        <f t="shared" si="5"/>
        <v>0</v>
      </c>
      <c r="F25" s="626">
        <f t="shared" si="5"/>
        <v>3000</v>
      </c>
      <c r="G25" s="626">
        <f t="shared" si="5"/>
        <v>3000</v>
      </c>
      <c r="H25" s="626">
        <f t="shared" si="5"/>
        <v>0</v>
      </c>
      <c r="I25" s="626">
        <f t="shared" si="5"/>
        <v>0</v>
      </c>
      <c r="J25" s="626">
        <f t="shared" si="5"/>
        <v>0</v>
      </c>
      <c r="K25" s="626">
        <f t="shared" si="5"/>
        <v>1853</v>
      </c>
      <c r="L25" s="626">
        <f t="shared" si="3"/>
        <v>1853</v>
      </c>
      <c r="M25" s="649">
        <f t="shared" si="4"/>
        <v>61.8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19"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A26:M26"/>
    <mergeCell ref="B6:C6"/>
    <mergeCell ref="B3:I3"/>
    <mergeCell ref="D6:E6"/>
    <mergeCell ref="F6:G6"/>
    <mergeCell ref="A31:J31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11/12. .. melléklet a .../...... (......)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3"/>
  <dimension ref="A1:M33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4.7109375" style="530" customWidth="1"/>
    <col min="2" max="13" width="9.28125" style="530" customWidth="1"/>
    <col min="14" max="16384" width="8.00390625" style="530" customWidth="1"/>
  </cols>
  <sheetData>
    <row r="1" spans="1:13" ht="15.75" customHeight="1">
      <c r="A1" s="1082" t="s">
        <v>735</v>
      </c>
      <c r="B1" s="1082"/>
      <c r="C1" s="1082"/>
      <c r="D1" s="865" t="s">
        <v>819</v>
      </c>
      <c r="E1" s="865"/>
      <c r="F1" s="865"/>
      <c r="G1" s="865"/>
      <c r="H1" s="865"/>
      <c r="I1" s="865"/>
      <c r="J1" s="865"/>
      <c r="K1" s="865"/>
      <c r="L1" s="865"/>
      <c r="M1" s="865"/>
    </row>
    <row r="2" spans="12:13" s="576" customFormat="1" ht="15.75" thickBot="1">
      <c r="L2" s="1076" t="s">
        <v>592</v>
      </c>
      <c r="M2" s="1076"/>
    </row>
    <row r="3" spans="1:13" s="576" customFormat="1" ht="17.25" customHeight="1" thickBot="1">
      <c r="A3" s="1068" t="s">
        <v>32</v>
      </c>
      <c r="B3" s="1081" t="s">
        <v>978</v>
      </c>
      <c r="C3" s="1081"/>
      <c r="D3" s="1081"/>
      <c r="E3" s="1081"/>
      <c r="F3" s="1081"/>
      <c r="G3" s="1081"/>
      <c r="H3" s="1081"/>
      <c r="I3" s="1081"/>
      <c r="J3" s="1063" t="s">
        <v>1015</v>
      </c>
      <c r="K3" s="1063"/>
      <c r="L3" s="1063"/>
      <c r="M3" s="1063"/>
    </row>
    <row r="4" spans="1:13" s="535" customFormat="1" ht="18" customHeight="1" thickBot="1">
      <c r="A4" s="1069"/>
      <c r="B4" s="1071" t="s">
        <v>1016</v>
      </c>
      <c r="C4" s="1072" t="s">
        <v>1017</v>
      </c>
      <c r="D4" s="1067" t="s">
        <v>979</v>
      </c>
      <c r="E4" s="1067"/>
      <c r="F4" s="1067"/>
      <c r="G4" s="1067"/>
      <c r="H4" s="1067"/>
      <c r="I4" s="1067"/>
      <c r="J4" s="1064"/>
      <c r="K4" s="1064"/>
      <c r="L4" s="1064"/>
      <c r="M4" s="1064"/>
    </row>
    <row r="5" spans="1:13" s="535" customFormat="1" ht="18" customHeight="1" thickBot="1">
      <c r="A5" s="1069"/>
      <c r="B5" s="1071"/>
      <c r="C5" s="1072"/>
      <c r="D5" s="451" t="s">
        <v>1016</v>
      </c>
      <c r="E5" s="451" t="s">
        <v>1017</v>
      </c>
      <c r="F5" s="451" t="s">
        <v>1016</v>
      </c>
      <c r="G5" s="451" t="s">
        <v>1017</v>
      </c>
      <c r="H5" s="451" t="s">
        <v>1016</v>
      </c>
      <c r="I5" s="451" t="s">
        <v>1017</v>
      </c>
      <c r="J5" s="1064"/>
      <c r="K5" s="1064"/>
      <c r="L5" s="1064"/>
      <c r="M5" s="1064"/>
    </row>
    <row r="6" spans="1:13" s="539" customFormat="1" ht="42.75" customHeight="1" thickBot="1">
      <c r="A6" s="1070"/>
      <c r="B6" s="1072" t="s">
        <v>980</v>
      </c>
      <c r="C6" s="1072"/>
      <c r="D6" s="1072" t="s">
        <v>959</v>
      </c>
      <c r="E6" s="1072"/>
      <c r="F6" s="1072" t="s">
        <v>942</v>
      </c>
      <c r="G6" s="1072"/>
      <c r="H6" s="1071" t="s">
        <v>960</v>
      </c>
      <c r="I6" s="1071"/>
      <c r="J6" s="598" t="s">
        <v>959</v>
      </c>
      <c r="K6" s="451" t="s">
        <v>942</v>
      </c>
      <c r="L6" s="598" t="s">
        <v>30</v>
      </c>
      <c r="M6" s="451" t="s">
        <v>961</v>
      </c>
    </row>
    <row r="7" spans="1:13" s="539" customFormat="1" ht="13.5" customHeight="1" thickBot="1">
      <c r="A7" s="599">
        <v>1</v>
      </c>
      <c r="B7" s="598">
        <v>2</v>
      </c>
      <c r="C7" s="598">
        <v>3</v>
      </c>
      <c r="D7" s="600">
        <v>4</v>
      </c>
      <c r="E7" s="451">
        <v>5</v>
      </c>
      <c r="F7" s="451">
        <v>6</v>
      </c>
      <c r="G7" s="451">
        <v>7</v>
      </c>
      <c r="H7" s="598">
        <v>8</v>
      </c>
      <c r="I7" s="600">
        <v>9</v>
      </c>
      <c r="J7" s="600">
        <v>10</v>
      </c>
      <c r="K7" s="600">
        <v>11</v>
      </c>
      <c r="L7" s="600" t="s">
        <v>981</v>
      </c>
      <c r="M7" s="601" t="s">
        <v>982</v>
      </c>
    </row>
    <row r="8" spans="1:13" ht="12.75" customHeight="1">
      <c r="A8" s="602" t="s">
        <v>983</v>
      </c>
      <c r="B8" s="603"/>
      <c r="C8" s="604"/>
      <c r="D8" s="604"/>
      <c r="E8" s="605"/>
      <c r="F8" s="604"/>
      <c r="G8" s="604"/>
      <c r="H8" s="606"/>
      <c r="I8" s="606"/>
      <c r="J8" s="606"/>
      <c r="K8" s="635">
        <v>2000</v>
      </c>
      <c r="L8" s="866">
        <f>SUM(J8:K8)</f>
        <v>2000</v>
      </c>
      <c r="M8" s="608">
        <f aca="true" t="shared" si="0" ref="M8:M15">IF((C8&lt;&gt;0),ROUND((L8/C8)*100,1),"")</f>
      </c>
    </row>
    <row r="9" spans="1:13" ht="12.75" customHeight="1">
      <c r="A9" s="609" t="s">
        <v>984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>
        <f aca="true" t="shared" si="1" ref="L9:L15">J9+K9</f>
        <v>0</v>
      </c>
      <c r="M9" s="613">
        <f t="shared" si="0"/>
      </c>
    </row>
    <row r="10" spans="1:13" ht="12.75" customHeight="1">
      <c r="A10" s="614" t="s">
        <v>985</v>
      </c>
      <c r="B10" s="615">
        <v>6000</v>
      </c>
      <c r="C10" s="616">
        <v>6000</v>
      </c>
      <c r="D10" s="616"/>
      <c r="E10" s="616"/>
      <c r="F10" s="616">
        <v>6000</v>
      </c>
      <c r="G10" s="616">
        <v>6000</v>
      </c>
      <c r="H10" s="616"/>
      <c r="I10" s="616"/>
      <c r="J10" s="616"/>
      <c r="K10" s="616">
        <v>4805</v>
      </c>
      <c r="L10" s="612">
        <f t="shared" si="1"/>
        <v>4805</v>
      </c>
      <c r="M10" s="617">
        <f t="shared" si="0"/>
        <v>80.1</v>
      </c>
    </row>
    <row r="11" spans="1:13" ht="12.75" customHeight="1">
      <c r="A11" s="614" t="s">
        <v>986</v>
      </c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2">
        <f t="shared" si="1"/>
        <v>0</v>
      </c>
      <c r="M11" s="617">
        <f t="shared" si="0"/>
      </c>
    </row>
    <row r="12" spans="1:13" ht="12.75" customHeight="1">
      <c r="A12" s="614" t="s">
        <v>987</v>
      </c>
      <c r="B12" s="615"/>
      <c r="C12" s="616"/>
      <c r="D12" s="616"/>
      <c r="E12" s="616"/>
      <c r="F12" s="616"/>
      <c r="G12" s="616"/>
      <c r="H12" s="616"/>
      <c r="I12" s="616"/>
      <c r="J12" s="616"/>
      <c r="K12" s="616"/>
      <c r="L12" s="612">
        <f t="shared" si="1"/>
        <v>0</v>
      </c>
      <c r="M12" s="617">
        <f t="shared" si="0"/>
      </c>
    </row>
    <row r="13" spans="1:13" ht="12.75" customHeight="1">
      <c r="A13" s="614" t="s">
        <v>988</v>
      </c>
      <c r="B13" s="615"/>
      <c r="C13" s="616"/>
      <c r="D13" s="616"/>
      <c r="E13" s="616"/>
      <c r="F13" s="616"/>
      <c r="G13" s="616"/>
      <c r="H13" s="618"/>
      <c r="I13" s="618"/>
      <c r="J13" s="618"/>
      <c r="K13" s="618">
        <v>1</v>
      </c>
      <c r="L13" s="612">
        <f t="shared" si="1"/>
        <v>1</v>
      </c>
      <c r="M13" s="619">
        <f t="shared" si="0"/>
      </c>
    </row>
    <row r="14" spans="1:13" ht="12.75" customHeight="1" thickBot="1">
      <c r="A14" s="620"/>
      <c r="B14" s="621"/>
      <c r="C14" s="622"/>
      <c r="D14" s="622"/>
      <c r="E14" s="622"/>
      <c r="F14" s="622"/>
      <c r="G14" s="622"/>
      <c r="H14" s="622"/>
      <c r="I14" s="622"/>
      <c r="J14" s="622"/>
      <c r="K14" s="622"/>
      <c r="L14" s="623">
        <f t="shared" si="1"/>
        <v>0</v>
      </c>
      <c r="M14" s="624">
        <f t="shared" si="0"/>
      </c>
    </row>
    <row r="15" spans="1:13" ht="12.75" customHeight="1" thickBot="1">
      <c r="A15" s="625" t="s">
        <v>989</v>
      </c>
      <c r="B15" s="626">
        <f aca="true" t="shared" si="2" ref="B15:K15">B8+SUM(B10:B14)</f>
        <v>6000</v>
      </c>
      <c r="C15" s="626">
        <f t="shared" si="2"/>
        <v>6000</v>
      </c>
      <c r="D15" s="626">
        <f t="shared" si="2"/>
        <v>0</v>
      </c>
      <c r="E15" s="626">
        <f t="shared" si="2"/>
        <v>0</v>
      </c>
      <c r="F15" s="626">
        <f t="shared" si="2"/>
        <v>6000</v>
      </c>
      <c r="G15" s="626">
        <f t="shared" si="2"/>
        <v>6000</v>
      </c>
      <c r="H15" s="626">
        <f t="shared" si="2"/>
        <v>0</v>
      </c>
      <c r="I15" s="626">
        <f t="shared" si="2"/>
        <v>0</v>
      </c>
      <c r="J15" s="626">
        <f t="shared" si="2"/>
        <v>0</v>
      </c>
      <c r="K15" s="626">
        <f t="shared" si="2"/>
        <v>6806</v>
      </c>
      <c r="L15" s="626">
        <f t="shared" si="1"/>
        <v>6806</v>
      </c>
      <c r="M15" s="627">
        <f t="shared" si="0"/>
        <v>113.4</v>
      </c>
    </row>
    <row r="16" spans="1:13" ht="9.75" customHeight="1">
      <c r="A16" s="628"/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</row>
    <row r="17" spans="1:13" ht="13.5" customHeight="1" thickBot="1">
      <c r="A17" s="631" t="s">
        <v>990</v>
      </c>
      <c r="B17" s="632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</row>
    <row r="18" spans="1:13" ht="12.75" customHeight="1">
      <c r="A18" s="634" t="s">
        <v>991</v>
      </c>
      <c r="B18" s="603">
        <v>506</v>
      </c>
      <c r="C18" s="604">
        <v>506</v>
      </c>
      <c r="D18" s="604"/>
      <c r="E18" s="605"/>
      <c r="F18" s="603">
        <v>506</v>
      </c>
      <c r="G18" s="604">
        <v>506</v>
      </c>
      <c r="H18" s="635"/>
      <c r="I18" s="635"/>
      <c r="J18" s="635"/>
      <c r="K18" s="635">
        <v>506</v>
      </c>
      <c r="L18" s="636">
        <f aca="true" t="shared" si="3" ref="L18:L25">J18+K18</f>
        <v>506</v>
      </c>
      <c r="M18" s="637">
        <f aca="true" t="shared" si="4" ref="M18:M25">IF((C18&lt;&gt;0),ROUND((L18/C18)*100,1),"")</f>
        <v>100</v>
      </c>
    </row>
    <row r="19" spans="1:13" ht="12.75" customHeight="1">
      <c r="A19" s="638" t="s">
        <v>992</v>
      </c>
      <c r="B19" s="615">
        <v>1586</v>
      </c>
      <c r="C19" s="616">
        <v>1580</v>
      </c>
      <c r="D19" s="616"/>
      <c r="E19" s="616"/>
      <c r="F19" s="615">
        <v>1586</v>
      </c>
      <c r="G19" s="616">
        <v>1580</v>
      </c>
      <c r="H19" s="639"/>
      <c r="I19" s="639"/>
      <c r="J19" s="639"/>
      <c r="K19" s="639">
        <v>1620</v>
      </c>
      <c r="L19" s="640">
        <f t="shared" si="3"/>
        <v>1620</v>
      </c>
      <c r="M19" s="641">
        <f t="shared" si="4"/>
        <v>102.5</v>
      </c>
    </row>
    <row r="20" spans="1:13" ht="12.75" customHeight="1">
      <c r="A20" s="638" t="s">
        <v>993</v>
      </c>
      <c r="B20" s="615">
        <v>3805</v>
      </c>
      <c r="C20" s="616">
        <v>3570</v>
      </c>
      <c r="D20" s="616"/>
      <c r="E20" s="616"/>
      <c r="F20" s="615">
        <v>3805</v>
      </c>
      <c r="G20" s="616">
        <v>3570</v>
      </c>
      <c r="H20" s="639"/>
      <c r="I20" s="639"/>
      <c r="J20" s="639"/>
      <c r="K20" s="639">
        <v>3495</v>
      </c>
      <c r="L20" s="640">
        <f t="shared" si="3"/>
        <v>3495</v>
      </c>
      <c r="M20" s="641">
        <f t="shared" si="4"/>
        <v>97.9</v>
      </c>
    </row>
    <row r="21" spans="1:13" ht="12.75" customHeight="1">
      <c r="A21" s="638" t="s">
        <v>994</v>
      </c>
      <c r="B21" s="615">
        <v>103</v>
      </c>
      <c r="C21" s="616">
        <v>344</v>
      </c>
      <c r="D21" s="616"/>
      <c r="E21" s="616"/>
      <c r="F21" s="615">
        <v>103</v>
      </c>
      <c r="G21" s="616">
        <v>344</v>
      </c>
      <c r="H21" s="639"/>
      <c r="I21" s="639"/>
      <c r="J21" s="639"/>
      <c r="K21" s="639">
        <v>344</v>
      </c>
      <c r="L21" s="640">
        <f t="shared" si="3"/>
        <v>344</v>
      </c>
      <c r="M21" s="641">
        <f t="shared" si="4"/>
        <v>100</v>
      </c>
    </row>
    <row r="22" spans="1:13" ht="12.75" customHeight="1">
      <c r="A22" s="642" t="s">
        <v>804</v>
      </c>
      <c r="B22" s="615"/>
      <c r="C22" s="616"/>
      <c r="D22" s="616"/>
      <c r="E22" s="616"/>
      <c r="F22" s="616"/>
      <c r="G22" s="616"/>
      <c r="H22" s="639"/>
      <c r="I22" s="639"/>
      <c r="J22" s="639"/>
      <c r="K22" s="639"/>
      <c r="L22" s="640">
        <f t="shared" si="3"/>
        <v>0</v>
      </c>
      <c r="M22" s="641">
        <f t="shared" si="4"/>
      </c>
    </row>
    <row r="23" spans="1:13" ht="12.75" customHeight="1">
      <c r="A23" s="642"/>
      <c r="B23" s="615"/>
      <c r="C23" s="616"/>
      <c r="D23" s="616"/>
      <c r="E23" s="616"/>
      <c r="F23" s="616"/>
      <c r="G23" s="616"/>
      <c r="H23" s="639"/>
      <c r="I23" s="639"/>
      <c r="J23" s="639"/>
      <c r="K23" s="639"/>
      <c r="L23" s="640">
        <f t="shared" si="3"/>
        <v>0</v>
      </c>
      <c r="M23" s="643">
        <f t="shared" si="4"/>
      </c>
    </row>
    <row r="24" spans="1:13" ht="12.75" customHeight="1" thickBot="1">
      <c r="A24" s="644"/>
      <c r="B24" s="621"/>
      <c r="C24" s="622"/>
      <c r="D24" s="622"/>
      <c r="E24" s="622"/>
      <c r="F24" s="622"/>
      <c r="G24" s="622"/>
      <c r="H24" s="645"/>
      <c r="I24" s="645"/>
      <c r="J24" s="645"/>
      <c r="K24" s="645"/>
      <c r="L24" s="646">
        <f t="shared" si="3"/>
        <v>0</v>
      </c>
      <c r="M24" s="647">
        <f t="shared" si="4"/>
      </c>
    </row>
    <row r="25" spans="1:13" ht="13.5" customHeight="1" thickBot="1">
      <c r="A25" s="648" t="s">
        <v>995</v>
      </c>
      <c r="B25" s="626">
        <f aca="true" t="shared" si="5" ref="B25:K25">SUM(B18:B24)</f>
        <v>6000</v>
      </c>
      <c r="C25" s="626">
        <f t="shared" si="5"/>
        <v>6000</v>
      </c>
      <c r="D25" s="626">
        <f t="shared" si="5"/>
        <v>0</v>
      </c>
      <c r="E25" s="626">
        <f t="shared" si="5"/>
        <v>0</v>
      </c>
      <c r="F25" s="626">
        <f t="shared" si="5"/>
        <v>6000</v>
      </c>
      <c r="G25" s="626">
        <f t="shared" si="5"/>
        <v>6000</v>
      </c>
      <c r="H25" s="626">
        <f t="shared" si="5"/>
        <v>0</v>
      </c>
      <c r="I25" s="626">
        <f t="shared" si="5"/>
        <v>0</v>
      </c>
      <c r="J25" s="626">
        <f t="shared" si="5"/>
        <v>0</v>
      </c>
      <c r="K25" s="626">
        <f t="shared" si="5"/>
        <v>5965</v>
      </c>
      <c r="L25" s="626">
        <f t="shared" si="3"/>
        <v>5965</v>
      </c>
      <c r="M25" s="649">
        <f t="shared" si="4"/>
        <v>99.4</v>
      </c>
    </row>
    <row r="26" spans="1:13" ht="10.5" customHeight="1">
      <c r="A26" s="1080" t="s">
        <v>996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</row>
    <row r="27" spans="1:13" ht="6" customHeight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3" ht="15" customHeight="1">
      <c r="A28" s="1073" t="s">
        <v>958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</row>
    <row r="29" spans="12:13" ht="12" customHeight="1" thickBot="1">
      <c r="L29" s="1076" t="s">
        <v>592</v>
      </c>
      <c r="M29" s="1076"/>
    </row>
    <row r="30" spans="1:13" ht="13.5" thickBot="1">
      <c r="A30" s="1065" t="s">
        <v>997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651" t="s">
        <v>1016</v>
      </c>
      <c r="L30" s="651" t="s">
        <v>1017</v>
      </c>
      <c r="M30" s="651" t="s">
        <v>1015</v>
      </c>
    </row>
    <row r="31" spans="1:13" ht="12.75">
      <c r="A31" s="1059"/>
      <c r="B31" s="1060"/>
      <c r="C31" s="1060"/>
      <c r="D31" s="1060"/>
      <c r="E31" s="1060"/>
      <c r="F31" s="1060"/>
      <c r="G31" s="1060"/>
      <c r="H31" s="1060"/>
      <c r="I31" s="1060"/>
      <c r="J31" s="1060"/>
      <c r="K31" s="652"/>
      <c r="L31" s="653"/>
      <c r="M31" s="653"/>
    </row>
    <row r="32" spans="1:13" ht="13.5" thickBot="1">
      <c r="A32" s="1061"/>
      <c r="B32" s="1062"/>
      <c r="C32" s="1062"/>
      <c r="D32" s="1062"/>
      <c r="E32" s="1062"/>
      <c r="F32" s="1062"/>
      <c r="G32" s="1062"/>
      <c r="H32" s="1062"/>
      <c r="I32" s="1062"/>
      <c r="J32" s="1062"/>
      <c r="K32" s="654"/>
      <c r="L32" s="645"/>
      <c r="M32" s="645"/>
    </row>
    <row r="33" spans="1:13" ht="13.5" thickBot="1">
      <c r="A33" s="1074" t="s">
        <v>1024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655">
        <f>SUM(K31:K32)</f>
        <v>0</v>
      </c>
      <c r="L33" s="655">
        <f>SUM(L31:L32)</f>
        <v>0</v>
      </c>
      <c r="M33" s="655">
        <f>SUM(M31:M32)</f>
        <v>0</v>
      </c>
    </row>
  </sheetData>
  <sheetProtection/>
  <mergeCells count="19">
    <mergeCell ref="A33:J33"/>
    <mergeCell ref="L29:M29"/>
    <mergeCell ref="L2:M2"/>
    <mergeCell ref="A1:C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11/13. .. melléklet a .../...... (......)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D85"/>
  <sheetViews>
    <sheetView workbookViewId="0" topLeftCell="A46">
      <selection activeCell="G51" sqref="G51"/>
    </sheetView>
  </sheetViews>
  <sheetFormatPr defaultColWidth="9.140625" defaultRowHeight="12.75"/>
  <cols>
    <col min="1" max="1" width="68.57421875" style="0" customWidth="1"/>
    <col min="2" max="2" width="10.7109375" style="0" customWidth="1"/>
    <col min="3" max="3" width="11.00390625" style="0" customWidth="1"/>
    <col min="4" max="4" width="10.57421875" style="0" bestFit="1" customWidth="1"/>
  </cols>
  <sheetData>
    <row r="1" ht="12" customHeight="1">
      <c r="B1" s="872" t="s">
        <v>639</v>
      </c>
    </row>
    <row r="2" spans="1:2" ht="15.75" customHeight="1">
      <c r="A2" s="9" t="s">
        <v>736</v>
      </c>
      <c r="B2" s="873"/>
    </row>
    <row r="3" spans="1:2" ht="15.75" customHeight="1">
      <c r="A3" s="9" t="s">
        <v>737</v>
      </c>
      <c r="B3" s="873"/>
    </row>
    <row r="4" spans="1:2" ht="15.75" customHeight="1">
      <c r="A4" s="9" t="s">
        <v>738</v>
      </c>
      <c r="B4" s="873"/>
    </row>
    <row r="5" spans="1:2" ht="15.75" customHeight="1">
      <c r="A5" s="9"/>
      <c r="B5" s="873"/>
    </row>
    <row r="6" spans="1:2" ht="9.75" customHeight="1" thickBot="1">
      <c r="A6" s="1"/>
      <c r="B6" s="7" t="s">
        <v>1013</v>
      </c>
    </row>
    <row r="7" spans="1:3" s="875" customFormat="1" ht="15.75" customHeight="1" thickBot="1">
      <c r="A7" s="874" t="s">
        <v>375</v>
      </c>
      <c r="B7" s="907" t="s">
        <v>739</v>
      </c>
      <c r="C7" s="908" t="s">
        <v>1015</v>
      </c>
    </row>
    <row r="8" spans="1:3" s="877" customFormat="1" ht="12.75" customHeight="1">
      <c r="A8" s="892" t="s">
        <v>740</v>
      </c>
      <c r="B8" s="905"/>
      <c r="C8" s="906"/>
    </row>
    <row r="9" spans="1:3" s="877" customFormat="1" ht="12.75">
      <c r="A9" s="878" t="s">
        <v>741</v>
      </c>
      <c r="B9" s="894">
        <v>500</v>
      </c>
      <c r="C9" s="1009">
        <v>483</v>
      </c>
    </row>
    <row r="10" spans="1:4" s="877" customFormat="1" ht="12.75">
      <c r="A10" s="878" t="s">
        <v>742</v>
      </c>
      <c r="B10" s="894">
        <v>50</v>
      </c>
      <c r="C10" s="1009"/>
      <c r="D10" s="879"/>
    </row>
    <row r="11" spans="1:3" s="877" customFormat="1" ht="12.75">
      <c r="A11" s="878" t="s">
        <v>743</v>
      </c>
      <c r="B11" s="894">
        <v>276</v>
      </c>
      <c r="C11" s="1009">
        <v>270</v>
      </c>
    </row>
    <row r="12" spans="1:3" s="877" customFormat="1" ht="12.75">
      <c r="A12" s="878" t="s">
        <v>744</v>
      </c>
      <c r="B12" s="894">
        <v>813</v>
      </c>
      <c r="C12" s="1009">
        <v>676</v>
      </c>
    </row>
    <row r="13" spans="1:3" s="877" customFormat="1" ht="12.75">
      <c r="A13" s="878" t="s">
        <v>745</v>
      </c>
      <c r="B13" s="894">
        <v>50</v>
      </c>
      <c r="C13" s="1009">
        <v>50</v>
      </c>
    </row>
    <row r="14" spans="1:3" s="877" customFormat="1" ht="12.75">
      <c r="A14" s="878" t="s">
        <v>746</v>
      </c>
      <c r="B14" s="894">
        <v>1500</v>
      </c>
      <c r="C14" s="1009">
        <v>1500</v>
      </c>
    </row>
    <row r="15" spans="1:3" s="877" customFormat="1" ht="12.75">
      <c r="A15" s="878" t="s">
        <v>747</v>
      </c>
      <c r="B15" s="894">
        <v>500</v>
      </c>
      <c r="C15" s="1009">
        <v>500</v>
      </c>
    </row>
    <row r="16" spans="1:3" s="877" customFormat="1" ht="12.75">
      <c r="A16" s="878" t="s">
        <v>748</v>
      </c>
      <c r="B16" s="894">
        <v>269</v>
      </c>
      <c r="C16" s="1009">
        <v>274</v>
      </c>
    </row>
    <row r="17" spans="1:3" s="877" customFormat="1" ht="12.75">
      <c r="A17" s="880" t="s">
        <v>384</v>
      </c>
      <c r="B17" s="894"/>
      <c r="C17" s="1009"/>
    </row>
    <row r="18" spans="1:3" s="882" customFormat="1" ht="12.75">
      <c r="A18" s="881" t="s">
        <v>749</v>
      </c>
      <c r="B18" s="895">
        <v>5365</v>
      </c>
      <c r="C18" s="1009">
        <v>5365</v>
      </c>
    </row>
    <row r="19" spans="1:3" s="882" customFormat="1" ht="12.75">
      <c r="A19" s="880" t="s">
        <v>750</v>
      </c>
      <c r="B19" s="895"/>
      <c r="C19" s="1010"/>
    </row>
    <row r="20" spans="1:3" s="882" customFormat="1" ht="12.75">
      <c r="A20" s="883" t="s">
        <v>751</v>
      </c>
      <c r="B20" s="895">
        <v>5966</v>
      </c>
      <c r="C20" s="1009">
        <v>5966</v>
      </c>
    </row>
    <row r="21" spans="1:3" s="877" customFormat="1" ht="12.75">
      <c r="A21" s="876" t="s">
        <v>407</v>
      </c>
      <c r="B21" s="894"/>
      <c r="C21" s="1009"/>
    </row>
    <row r="22" spans="1:3" s="877" customFormat="1" ht="12.75">
      <c r="A22" s="878" t="s">
        <v>752</v>
      </c>
      <c r="B22" s="895">
        <v>6959</v>
      </c>
      <c r="C22" s="1009">
        <v>6959</v>
      </c>
    </row>
    <row r="23" spans="1:3" s="877" customFormat="1" ht="12.75">
      <c r="A23" s="878" t="s">
        <v>753</v>
      </c>
      <c r="B23" s="896">
        <v>65036</v>
      </c>
      <c r="C23" s="1009">
        <v>65054</v>
      </c>
    </row>
    <row r="24" spans="1:3" s="877" customFormat="1" ht="12.75">
      <c r="A24" s="876" t="s">
        <v>409</v>
      </c>
      <c r="B24" s="895"/>
      <c r="C24" s="1009"/>
    </row>
    <row r="25" spans="1:3" s="877" customFormat="1" ht="12.75">
      <c r="A25" s="878" t="s">
        <v>754</v>
      </c>
      <c r="B25" s="895">
        <v>12730</v>
      </c>
      <c r="C25" s="1009">
        <v>12730</v>
      </c>
    </row>
    <row r="26" spans="1:3" s="877" customFormat="1" ht="12.75">
      <c r="A26" s="878" t="s">
        <v>755</v>
      </c>
      <c r="B26" s="895">
        <v>18643</v>
      </c>
      <c r="C26" s="1009">
        <v>18643</v>
      </c>
    </row>
    <row r="27" spans="1:3" s="877" customFormat="1" ht="12.75">
      <c r="A27" s="878" t="s">
        <v>756</v>
      </c>
      <c r="B27" s="895">
        <v>4525</v>
      </c>
      <c r="C27" s="1009">
        <v>4525</v>
      </c>
    </row>
    <row r="28" spans="1:3" s="877" customFormat="1" ht="12.75">
      <c r="A28" s="878" t="s">
        <v>757</v>
      </c>
      <c r="B28" s="895">
        <v>492</v>
      </c>
      <c r="C28" s="1009">
        <v>492</v>
      </c>
    </row>
    <row r="29" spans="1:3" s="877" customFormat="1" ht="12.75">
      <c r="A29" s="878" t="s">
        <v>758</v>
      </c>
      <c r="B29" s="895">
        <v>16000</v>
      </c>
      <c r="C29" s="1009">
        <v>16000</v>
      </c>
    </row>
    <row r="30" spans="1:3" s="877" customFormat="1" ht="12.75">
      <c r="A30" s="878" t="s">
        <v>759</v>
      </c>
      <c r="B30" s="895"/>
      <c r="C30" s="1009"/>
    </row>
    <row r="31" spans="1:3" s="877" customFormat="1" ht="12.75">
      <c r="A31" s="881" t="s">
        <v>760</v>
      </c>
      <c r="B31" s="895">
        <v>4294</v>
      </c>
      <c r="C31" s="1009">
        <v>4294</v>
      </c>
    </row>
    <row r="32" spans="1:3" s="877" customFormat="1" ht="12.75">
      <c r="A32" s="876" t="s">
        <v>761</v>
      </c>
      <c r="B32" s="894"/>
      <c r="C32" s="1011"/>
    </row>
    <row r="33" spans="1:3" s="877" customFormat="1" ht="12.75">
      <c r="A33" s="878" t="s">
        <v>762</v>
      </c>
      <c r="B33" s="894"/>
      <c r="C33" s="901"/>
    </row>
    <row r="34" spans="1:3" s="877" customFormat="1" ht="12.75">
      <c r="A34" s="884" t="s">
        <v>763</v>
      </c>
      <c r="B34" s="894"/>
      <c r="C34" s="901"/>
    </row>
    <row r="35" spans="1:3" s="877" customFormat="1" ht="12.75">
      <c r="A35" s="878" t="s">
        <v>764</v>
      </c>
      <c r="B35" s="894"/>
      <c r="C35" s="901"/>
    </row>
    <row r="36" spans="1:3" s="877" customFormat="1" ht="12.75">
      <c r="A36" s="878" t="s">
        <v>765</v>
      </c>
      <c r="B36" s="894"/>
      <c r="C36" s="901"/>
    </row>
    <row r="37" spans="1:3" s="877" customFormat="1" ht="12.75">
      <c r="A37" s="878" t="s">
        <v>766</v>
      </c>
      <c r="B37" s="894"/>
      <c r="C37" s="901"/>
    </row>
    <row r="38" spans="1:3" s="877" customFormat="1" ht="12.75">
      <c r="A38" s="884" t="s">
        <v>767</v>
      </c>
      <c r="B38" s="894"/>
      <c r="C38" s="901"/>
    </row>
    <row r="39" spans="1:3" s="877" customFormat="1" ht="12.75">
      <c r="A39" s="878" t="s">
        <v>768</v>
      </c>
      <c r="B39" s="894"/>
      <c r="C39" s="901"/>
    </row>
    <row r="40" spans="1:3" s="877" customFormat="1" ht="12.75">
      <c r="A40" s="878" t="s">
        <v>769</v>
      </c>
      <c r="B40" s="894"/>
      <c r="C40" s="901"/>
    </row>
    <row r="41" spans="1:3" s="877" customFormat="1" ht="12.75">
      <c r="A41" s="878" t="s">
        <v>770</v>
      </c>
      <c r="B41" s="894"/>
      <c r="C41" s="901"/>
    </row>
    <row r="42" spans="1:3" s="877" customFormat="1" ht="12.75">
      <c r="A42" s="878" t="s">
        <v>771</v>
      </c>
      <c r="B42" s="894"/>
      <c r="C42" s="901"/>
    </row>
    <row r="43" spans="1:3" s="877" customFormat="1" ht="12.75">
      <c r="A43" s="878" t="s">
        <v>772</v>
      </c>
      <c r="B43" s="894"/>
      <c r="C43" s="901"/>
    </row>
    <row r="44" spans="1:3" s="877" customFormat="1" ht="12.75">
      <c r="A44" s="878" t="s">
        <v>773</v>
      </c>
      <c r="B44" s="894"/>
      <c r="C44" s="901"/>
    </row>
    <row r="45" spans="1:4" s="877" customFormat="1" ht="12.75">
      <c r="A45" s="878" t="s">
        <v>774</v>
      </c>
      <c r="B45" s="894"/>
      <c r="C45" s="901"/>
      <c r="D45" s="879"/>
    </row>
    <row r="46" spans="1:4" s="877" customFormat="1" ht="12.75">
      <c r="A46" s="884" t="s">
        <v>775</v>
      </c>
      <c r="B46" s="894"/>
      <c r="C46" s="901"/>
      <c r="D46" s="879"/>
    </row>
    <row r="47" spans="1:3" s="877" customFormat="1" ht="12.75">
      <c r="A47" s="884" t="s">
        <v>776</v>
      </c>
      <c r="B47" s="894"/>
      <c r="C47" s="901"/>
    </row>
    <row r="48" spans="1:3" s="877" customFormat="1" ht="12.75">
      <c r="A48" s="880" t="s">
        <v>777</v>
      </c>
      <c r="B48" s="894"/>
      <c r="C48" s="901"/>
    </row>
    <row r="49" spans="1:4" s="877" customFormat="1" ht="12.75">
      <c r="A49" s="883" t="s">
        <v>778</v>
      </c>
      <c r="B49" s="895">
        <v>5386</v>
      </c>
      <c r="C49" s="1009">
        <v>5386</v>
      </c>
      <c r="D49" s="879"/>
    </row>
    <row r="50" spans="1:3" s="877" customFormat="1" ht="12.75">
      <c r="A50" s="876" t="s">
        <v>406</v>
      </c>
      <c r="B50" s="894"/>
      <c r="C50" s="1009"/>
    </row>
    <row r="51" spans="1:3" s="877" customFormat="1" ht="12.75">
      <c r="A51" s="878" t="s">
        <v>779</v>
      </c>
      <c r="B51" s="894">
        <v>685</v>
      </c>
      <c r="C51" s="1009"/>
    </row>
    <row r="52" spans="1:3" s="885" customFormat="1" ht="12.75">
      <c r="A52" s="876" t="s">
        <v>378</v>
      </c>
      <c r="B52" s="897"/>
      <c r="C52" s="1012"/>
    </row>
    <row r="53" spans="1:3" s="877" customFormat="1" ht="12.75">
      <c r="A53" s="878" t="s">
        <v>780</v>
      </c>
      <c r="B53" s="894">
        <v>8193</v>
      </c>
      <c r="C53" s="1009">
        <v>8222</v>
      </c>
    </row>
    <row r="54" spans="1:3" s="877" customFormat="1" ht="12.75">
      <c r="A54" s="876" t="s">
        <v>781</v>
      </c>
      <c r="B54" s="894"/>
      <c r="C54" s="1009"/>
    </row>
    <row r="55" spans="1:3" s="877" customFormat="1" ht="12.75">
      <c r="A55" s="886" t="s">
        <v>782</v>
      </c>
      <c r="B55" s="894">
        <v>552</v>
      </c>
      <c r="C55" s="1009">
        <v>404</v>
      </c>
    </row>
    <row r="56" spans="1:3" s="877" customFormat="1" ht="12.75">
      <c r="A56" s="878" t="s">
        <v>783</v>
      </c>
      <c r="B56" s="894">
        <v>138</v>
      </c>
      <c r="C56" s="1009"/>
    </row>
    <row r="57" spans="1:3" s="877" customFormat="1" ht="12.75">
      <c r="A57" s="876" t="s">
        <v>784</v>
      </c>
      <c r="B57" s="898"/>
      <c r="C57" s="1009"/>
    </row>
    <row r="58" spans="1:3" s="877" customFormat="1" ht="12.75">
      <c r="A58" s="886" t="s">
        <v>785</v>
      </c>
      <c r="B58" s="894">
        <v>3000</v>
      </c>
      <c r="C58" s="1009">
        <v>3000</v>
      </c>
    </row>
    <row r="59" spans="1:3" s="877" customFormat="1" ht="12.75">
      <c r="A59" s="886" t="s">
        <v>786</v>
      </c>
      <c r="B59" s="894"/>
      <c r="C59" s="1009"/>
    </row>
    <row r="60" spans="1:3" s="877" customFormat="1" ht="12.75">
      <c r="A60" s="886" t="s">
        <v>787</v>
      </c>
      <c r="B60" s="894"/>
      <c r="C60" s="1009"/>
    </row>
    <row r="61" spans="1:3" s="877" customFormat="1" ht="12.75">
      <c r="A61" s="876" t="s">
        <v>788</v>
      </c>
      <c r="B61" s="894"/>
      <c r="C61" s="1009"/>
    </row>
    <row r="62" spans="1:3" s="877" customFormat="1" ht="12.75">
      <c r="A62" s="878" t="s">
        <v>789</v>
      </c>
      <c r="B62" s="895">
        <v>6500</v>
      </c>
      <c r="C62" s="1009">
        <v>6540</v>
      </c>
    </row>
    <row r="63" spans="1:3" s="877" customFormat="1" ht="12.75">
      <c r="A63" s="887" t="s">
        <v>790</v>
      </c>
      <c r="B63" s="894">
        <v>300</v>
      </c>
      <c r="C63" s="1009">
        <v>300</v>
      </c>
    </row>
    <row r="64" spans="1:3" s="41" customFormat="1" ht="12.75">
      <c r="A64" s="883" t="s">
        <v>791</v>
      </c>
      <c r="B64" s="895">
        <v>1831</v>
      </c>
      <c r="C64" s="1009">
        <v>1673</v>
      </c>
    </row>
    <row r="65" spans="1:3" s="41" customFormat="1" ht="13.5" thickBot="1">
      <c r="A65" s="888"/>
      <c r="B65" s="899"/>
      <c r="C65" s="1013"/>
    </row>
    <row r="66" spans="1:3" s="891" customFormat="1" ht="13.5" thickBot="1">
      <c r="A66" s="889" t="s">
        <v>792</v>
      </c>
      <c r="B66" s="900">
        <f>SUM(B8:B65)</f>
        <v>170553</v>
      </c>
      <c r="C66" s="1014">
        <f>SUM(C8:C65)</f>
        <v>169306</v>
      </c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D83"/>
  <sheetViews>
    <sheetView workbookViewId="0" topLeftCell="A37">
      <selection activeCell="E64" sqref="E64"/>
    </sheetView>
  </sheetViews>
  <sheetFormatPr defaultColWidth="9.140625" defaultRowHeight="12.75"/>
  <cols>
    <col min="1" max="1" width="68.57421875" style="0" customWidth="1"/>
    <col min="2" max="2" width="10.8515625" style="0" customWidth="1"/>
    <col min="3" max="4" width="10.57421875" style="0" bestFit="1" customWidth="1"/>
  </cols>
  <sheetData>
    <row r="1" ht="12" customHeight="1">
      <c r="B1" s="872" t="s">
        <v>640</v>
      </c>
    </row>
    <row r="2" spans="1:2" ht="15.75" customHeight="1">
      <c r="A2" s="9" t="s">
        <v>736</v>
      </c>
      <c r="B2" s="873"/>
    </row>
    <row r="3" spans="1:2" ht="15.75" customHeight="1">
      <c r="A3" s="9" t="s">
        <v>737</v>
      </c>
      <c r="B3" s="873"/>
    </row>
    <row r="4" spans="1:2" ht="15.75" customHeight="1">
      <c r="A4" s="9" t="s">
        <v>793</v>
      </c>
      <c r="B4" s="873"/>
    </row>
    <row r="5" spans="1:2" ht="15.75" customHeight="1">
      <c r="A5" s="9"/>
      <c r="B5" s="873"/>
    </row>
    <row r="6" spans="1:2" ht="9.75" customHeight="1" thickBot="1">
      <c r="A6" s="1"/>
      <c r="B6" s="7" t="s">
        <v>1013</v>
      </c>
    </row>
    <row r="7" spans="1:3" s="875" customFormat="1" ht="15.75" customHeight="1" thickBot="1">
      <c r="A7" s="874" t="s">
        <v>375</v>
      </c>
      <c r="B7" s="907" t="s">
        <v>739</v>
      </c>
      <c r="C7" s="908" t="s">
        <v>1015</v>
      </c>
    </row>
    <row r="8" spans="1:3" s="877" customFormat="1" ht="12.75" customHeight="1">
      <c r="A8" s="910" t="s">
        <v>794</v>
      </c>
      <c r="B8" s="911"/>
      <c r="C8" s="912"/>
    </row>
    <row r="9" spans="1:3" s="877" customFormat="1" ht="12.75">
      <c r="A9" s="878" t="s">
        <v>741</v>
      </c>
      <c r="B9" s="894"/>
      <c r="C9" s="901"/>
    </row>
    <row r="10" spans="1:3" s="877" customFormat="1" ht="12.75">
      <c r="A10" s="878" t="s">
        <v>742</v>
      </c>
      <c r="B10" s="894"/>
      <c r="C10" s="901"/>
    </row>
    <row r="11" spans="1:3" s="877" customFormat="1" ht="12.75">
      <c r="A11" s="878" t="s">
        <v>743</v>
      </c>
      <c r="B11" s="894"/>
      <c r="C11" s="901"/>
    </row>
    <row r="12" spans="1:3" s="877" customFormat="1" ht="12.75">
      <c r="A12" s="878" t="s">
        <v>744</v>
      </c>
      <c r="B12" s="894"/>
      <c r="C12" s="901"/>
    </row>
    <row r="13" spans="1:3" s="877" customFormat="1" ht="12.75">
      <c r="A13" s="878" t="s">
        <v>745</v>
      </c>
      <c r="B13" s="894"/>
      <c r="C13" s="901"/>
    </row>
    <row r="14" spans="1:3" s="877" customFormat="1" ht="12.75">
      <c r="A14" s="876" t="s">
        <v>740</v>
      </c>
      <c r="B14" s="894"/>
      <c r="C14" s="901"/>
    </row>
    <row r="15" spans="1:3" s="877" customFormat="1" ht="12.75">
      <c r="A15" s="878" t="s">
        <v>746</v>
      </c>
      <c r="B15" s="894"/>
      <c r="C15" s="901"/>
    </row>
    <row r="16" spans="1:3" s="877" customFormat="1" ht="12.75">
      <c r="A16" s="878" t="s">
        <v>747</v>
      </c>
      <c r="B16" s="894"/>
      <c r="C16" s="901"/>
    </row>
    <row r="17" spans="1:3" s="877" customFormat="1" ht="12.75">
      <c r="A17" s="878" t="s">
        <v>795</v>
      </c>
      <c r="B17" s="894"/>
      <c r="C17" s="901"/>
    </row>
    <row r="18" spans="1:3" s="877" customFormat="1" ht="12.75">
      <c r="A18" s="880" t="s">
        <v>384</v>
      </c>
      <c r="B18" s="894"/>
      <c r="C18" s="901"/>
    </row>
    <row r="19" spans="1:3" s="882" customFormat="1" ht="12.75">
      <c r="A19" s="881" t="s">
        <v>749</v>
      </c>
      <c r="B19" s="895"/>
      <c r="C19" s="902"/>
    </row>
    <row r="20" spans="1:3" s="882" customFormat="1" ht="12.75">
      <c r="A20" s="880" t="s">
        <v>750</v>
      </c>
      <c r="B20" s="895"/>
      <c r="C20" s="902"/>
    </row>
    <row r="21" spans="1:3" s="882" customFormat="1" ht="12.75">
      <c r="A21" s="883" t="s">
        <v>751</v>
      </c>
      <c r="B21" s="895"/>
      <c r="C21" s="902"/>
    </row>
    <row r="22" spans="1:3" s="877" customFormat="1" ht="12.75">
      <c r="A22" s="876" t="s">
        <v>407</v>
      </c>
      <c r="B22" s="894"/>
      <c r="C22" s="901"/>
    </row>
    <row r="23" spans="1:3" s="877" customFormat="1" ht="12.75">
      <c r="A23" s="878" t="s">
        <v>752</v>
      </c>
      <c r="B23" s="894"/>
      <c r="C23" s="901"/>
    </row>
    <row r="24" spans="1:3" s="877" customFormat="1" ht="12.75">
      <c r="A24" s="878" t="s">
        <v>753</v>
      </c>
      <c r="B24" s="909"/>
      <c r="C24" s="901"/>
    </row>
    <row r="25" spans="1:3" s="877" customFormat="1" ht="12.75">
      <c r="A25" s="876" t="s">
        <v>409</v>
      </c>
      <c r="B25" s="895"/>
      <c r="C25" s="901"/>
    </row>
    <row r="26" spans="1:3" s="877" customFormat="1" ht="12.75">
      <c r="A26" s="878" t="s">
        <v>754</v>
      </c>
      <c r="B26" s="896"/>
      <c r="C26" s="901"/>
    </row>
    <row r="27" spans="1:3" s="877" customFormat="1" ht="12.75">
      <c r="A27" s="878" t="s">
        <v>755</v>
      </c>
      <c r="B27" s="895"/>
      <c r="C27" s="901"/>
    </row>
    <row r="28" spans="1:3" s="877" customFormat="1" ht="12.75">
      <c r="A28" s="887" t="s">
        <v>796</v>
      </c>
      <c r="B28" s="895"/>
      <c r="C28" s="901"/>
    </row>
    <row r="29" spans="1:3" s="877" customFormat="1" ht="12.75">
      <c r="A29" s="878" t="s">
        <v>756</v>
      </c>
      <c r="B29" s="896"/>
      <c r="C29" s="901"/>
    </row>
    <row r="30" spans="1:3" s="877" customFormat="1" ht="12.75">
      <c r="A30" s="876" t="s">
        <v>761</v>
      </c>
      <c r="B30" s="894"/>
      <c r="C30" s="901"/>
    </row>
    <row r="31" spans="1:3" s="877" customFormat="1" ht="12.75">
      <c r="A31" s="878" t="s">
        <v>762</v>
      </c>
      <c r="B31" s="894">
        <v>5000</v>
      </c>
      <c r="C31" s="1009">
        <v>4137</v>
      </c>
    </row>
    <row r="32" spans="1:3" s="877" customFormat="1" ht="12.75">
      <c r="A32" s="884" t="s">
        <v>763</v>
      </c>
      <c r="B32" s="894"/>
      <c r="C32" s="1009"/>
    </row>
    <row r="33" spans="1:3" s="877" customFormat="1" ht="12.75">
      <c r="A33" s="878" t="s">
        <v>764</v>
      </c>
      <c r="B33" s="894">
        <v>7000</v>
      </c>
      <c r="C33" s="1009">
        <v>8605</v>
      </c>
    </row>
    <row r="34" spans="1:3" s="877" customFormat="1" ht="12.75">
      <c r="A34" s="878" t="s">
        <v>765</v>
      </c>
      <c r="B34" s="894">
        <v>10000</v>
      </c>
      <c r="C34" s="1009">
        <v>12020</v>
      </c>
    </row>
    <row r="35" spans="1:3" s="877" customFormat="1" ht="12.75">
      <c r="A35" s="878" t="s">
        <v>797</v>
      </c>
      <c r="B35" s="894">
        <v>155679</v>
      </c>
      <c r="C35" s="1009">
        <v>160751</v>
      </c>
    </row>
    <row r="36" spans="1:3" s="877" customFormat="1" ht="12.75">
      <c r="A36" s="884" t="s">
        <v>767</v>
      </c>
      <c r="B36" s="894">
        <v>11811</v>
      </c>
      <c r="C36" s="1009">
        <v>15078</v>
      </c>
    </row>
    <row r="37" spans="1:3" s="877" customFormat="1" ht="12.75">
      <c r="A37" s="878" t="s">
        <v>768</v>
      </c>
      <c r="B37" s="894">
        <v>2756</v>
      </c>
      <c r="C37" s="1009">
        <v>3864</v>
      </c>
    </row>
    <row r="38" spans="1:3" s="877" customFormat="1" ht="12.75">
      <c r="A38" s="878" t="s">
        <v>769</v>
      </c>
      <c r="B38" s="894">
        <v>23500</v>
      </c>
      <c r="C38" s="1009">
        <v>11423</v>
      </c>
    </row>
    <row r="39" spans="1:3" s="877" customFormat="1" ht="12.75">
      <c r="A39" s="878" t="s">
        <v>770</v>
      </c>
      <c r="B39" s="894">
        <v>2000</v>
      </c>
      <c r="C39" s="1009">
        <v>2040</v>
      </c>
    </row>
    <row r="40" spans="1:3" s="877" customFormat="1" ht="12.75">
      <c r="A40" s="878" t="s">
        <v>771</v>
      </c>
      <c r="B40" s="894">
        <v>1700</v>
      </c>
      <c r="C40" s="1009">
        <v>1277</v>
      </c>
    </row>
    <row r="41" spans="1:3" s="877" customFormat="1" ht="12.75">
      <c r="A41" s="878" t="s">
        <v>772</v>
      </c>
      <c r="B41" s="894">
        <v>3100</v>
      </c>
      <c r="C41" s="1009">
        <v>2167</v>
      </c>
    </row>
    <row r="42" spans="1:3" s="877" customFormat="1" ht="12.75">
      <c r="A42" s="878" t="s">
        <v>773</v>
      </c>
      <c r="B42" s="894">
        <v>3900</v>
      </c>
      <c r="C42" s="1009">
        <v>1138</v>
      </c>
    </row>
    <row r="43" spans="1:4" s="877" customFormat="1" ht="12.75">
      <c r="A43" s="878" t="s">
        <v>774</v>
      </c>
      <c r="B43" s="894">
        <v>3035</v>
      </c>
      <c r="C43" s="1009">
        <v>3331</v>
      </c>
      <c r="D43" s="879"/>
    </row>
    <row r="44" spans="1:4" s="877" customFormat="1" ht="12.75">
      <c r="A44" s="884" t="s">
        <v>775</v>
      </c>
      <c r="B44" s="894">
        <v>35000</v>
      </c>
      <c r="C44" s="1009">
        <v>28005</v>
      </c>
      <c r="D44" s="879"/>
    </row>
    <row r="45" spans="1:3" s="877" customFormat="1" ht="12.75">
      <c r="A45" s="884" t="s">
        <v>776</v>
      </c>
      <c r="B45" s="894">
        <v>400</v>
      </c>
      <c r="C45" s="1009">
        <v>3297</v>
      </c>
    </row>
    <row r="46" spans="1:3" s="877" customFormat="1" ht="12.75">
      <c r="A46" s="887" t="s">
        <v>798</v>
      </c>
      <c r="B46" s="894">
        <v>1200</v>
      </c>
      <c r="C46" s="1009">
        <v>788</v>
      </c>
    </row>
    <row r="47" spans="1:4" s="877" customFormat="1" ht="12.75">
      <c r="A47" s="878" t="s">
        <v>799</v>
      </c>
      <c r="B47" s="894">
        <v>75</v>
      </c>
      <c r="C47" s="1009">
        <v>75</v>
      </c>
      <c r="D47" s="879"/>
    </row>
    <row r="48" spans="1:3" s="877" customFormat="1" ht="12.75">
      <c r="A48" s="876" t="s">
        <v>406</v>
      </c>
      <c r="B48" s="894"/>
      <c r="C48" s="901"/>
    </row>
    <row r="49" spans="1:3" s="877" customFormat="1" ht="12.75">
      <c r="A49" s="878" t="s">
        <v>779</v>
      </c>
      <c r="B49" s="894"/>
      <c r="C49" s="901"/>
    </row>
    <row r="50" spans="1:3" s="885" customFormat="1" ht="12.75">
      <c r="A50" s="876" t="s">
        <v>378</v>
      </c>
      <c r="B50" s="897"/>
      <c r="C50" s="903"/>
    </row>
    <row r="51" spans="1:3" s="877" customFormat="1" ht="12.75">
      <c r="A51" s="878" t="s">
        <v>780</v>
      </c>
      <c r="B51" s="894"/>
      <c r="C51" s="901"/>
    </row>
    <row r="52" spans="1:3" s="877" customFormat="1" ht="12.75">
      <c r="A52" s="876" t="s">
        <v>781</v>
      </c>
      <c r="B52" s="894"/>
      <c r="C52" s="901"/>
    </row>
    <row r="53" spans="1:3" s="877" customFormat="1" ht="12.75">
      <c r="A53" s="886" t="s">
        <v>782</v>
      </c>
      <c r="B53" s="894"/>
      <c r="C53" s="901"/>
    </row>
    <row r="54" spans="1:3" s="877" customFormat="1" ht="12.75">
      <c r="A54" s="878" t="s">
        <v>783</v>
      </c>
      <c r="B54" s="894"/>
      <c r="C54" s="901"/>
    </row>
    <row r="55" spans="1:3" s="877" customFormat="1" ht="12.75">
      <c r="A55" s="876" t="s">
        <v>784</v>
      </c>
      <c r="B55" s="898"/>
      <c r="C55" s="901"/>
    </row>
    <row r="56" spans="1:3" s="877" customFormat="1" ht="12.75">
      <c r="A56" s="886" t="s">
        <v>785</v>
      </c>
      <c r="B56" s="894"/>
      <c r="C56" s="901"/>
    </row>
    <row r="57" spans="1:3" s="877" customFormat="1" ht="12.75">
      <c r="A57" s="886" t="s">
        <v>786</v>
      </c>
      <c r="B57" s="894"/>
      <c r="C57" s="901"/>
    </row>
    <row r="58" spans="1:3" s="877" customFormat="1" ht="12.75">
      <c r="A58" s="886" t="s">
        <v>787</v>
      </c>
      <c r="B58" s="894"/>
      <c r="C58" s="901"/>
    </row>
    <row r="59" spans="1:3" s="877" customFormat="1" ht="12.75">
      <c r="A59" s="876" t="s">
        <v>800</v>
      </c>
      <c r="B59" s="894"/>
      <c r="C59" s="901"/>
    </row>
    <row r="60" spans="1:3" s="877" customFormat="1" ht="12.75">
      <c r="A60" s="878" t="s">
        <v>789</v>
      </c>
      <c r="B60" s="894"/>
      <c r="C60" s="901"/>
    </row>
    <row r="61" spans="1:3" s="877" customFormat="1" ht="12.75">
      <c r="A61" s="887" t="s">
        <v>790</v>
      </c>
      <c r="B61" s="894"/>
      <c r="C61" s="901"/>
    </row>
    <row r="62" spans="1:3" s="41" customFormat="1" ht="12.75">
      <c r="A62" s="878" t="s">
        <v>801</v>
      </c>
      <c r="B62" s="894"/>
      <c r="C62" s="904"/>
    </row>
    <row r="63" spans="1:3" s="41" customFormat="1" ht="13.5" thickBot="1">
      <c r="A63" s="893"/>
      <c r="B63" s="899"/>
      <c r="C63" s="913"/>
    </row>
    <row r="64" spans="1:3" s="891" customFormat="1" ht="13.5" thickBot="1">
      <c r="A64" s="889" t="s">
        <v>792</v>
      </c>
      <c r="B64" s="900">
        <f>SUM(B8:B63)</f>
        <v>266156</v>
      </c>
      <c r="C64" s="890">
        <f>SUM(C8:C63)</f>
        <v>257996</v>
      </c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"/>
  <dimension ref="A1:AY122"/>
  <sheetViews>
    <sheetView view="pageBreakPreview" zoomScale="75" zoomScaleSheetLayoutView="75" workbookViewId="0" topLeftCell="A49">
      <selection activeCell="BB7" sqref="BB7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5" width="4.57421875" style="0" customWidth="1"/>
    <col min="36" max="36" width="2.8515625" style="0" customWidth="1"/>
    <col min="37" max="37" width="5.7109375" style="0" customWidth="1"/>
    <col min="38" max="38" width="6.57421875" style="0" customWidth="1"/>
    <col min="39" max="44" width="4.57421875" style="0" customWidth="1"/>
    <col min="45" max="45" width="5.57421875" style="0" customWidth="1"/>
    <col min="46" max="49" width="4.57421875" style="0" customWidth="1"/>
    <col min="50" max="50" width="4.140625" style="0" customWidth="1"/>
    <col min="51" max="51" width="4.28125" style="0" customWidth="1"/>
    <col min="52" max="53" width="4.140625" style="0" customWidth="1"/>
  </cols>
  <sheetData>
    <row r="1" spans="1:51" ht="27" customHeight="1">
      <c r="A1" s="305"/>
      <c r="B1" s="305"/>
      <c r="C1" s="305"/>
      <c r="D1" s="305"/>
      <c r="E1" s="305"/>
      <c r="F1" s="1211"/>
      <c r="G1" s="1211"/>
      <c r="H1" s="305"/>
      <c r="I1" s="305"/>
      <c r="J1" s="305"/>
      <c r="K1" s="1211"/>
      <c r="L1" s="1211"/>
      <c r="M1" s="305"/>
      <c r="N1" s="305"/>
      <c r="O1" s="335" t="s">
        <v>343</v>
      </c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6"/>
      <c r="AE1" s="307"/>
      <c r="AF1" s="305"/>
      <c r="AG1" s="308"/>
      <c r="AH1" s="308"/>
      <c r="AI1" s="308"/>
      <c r="AJ1" s="308"/>
      <c r="AK1" s="305"/>
      <c r="AL1" s="305"/>
      <c r="AM1" s="305"/>
      <c r="AN1" s="1190" t="s">
        <v>641</v>
      </c>
      <c r="AO1" s="1191"/>
      <c r="AP1" s="1191"/>
      <c r="AQ1" s="1191"/>
      <c r="AR1" s="1191"/>
      <c r="AS1" s="1191"/>
      <c r="AT1" s="1191"/>
      <c r="AU1" s="1191"/>
      <c r="AV1" s="1191"/>
      <c r="AW1" s="1191"/>
      <c r="AX1" s="1191"/>
      <c r="AY1" s="1191"/>
    </row>
    <row r="2" spans="1:51" s="310" customFormat="1" ht="17.25" customHeight="1">
      <c r="A2" s="1212"/>
      <c r="B2" s="1213"/>
      <c r="C2" s="1213"/>
      <c r="D2" s="1213"/>
      <c r="E2" s="1213"/>
      <c r="F2" s="1213"/>
      <c r="G2" s="1213"/>
      <c r="K2" s="1213"/>
      <c r="L2" s="1213"/>
      <c r="M2" s="1213"/>
      <c r="N2" s="1213"/>
      <c r="O2" s="1213"/>
      <c r="Q2" s="1214"/>
      <c r="R2" s="1214"/>
      <c r="T2" s="1212"/>
      <c r="U2" s="1212"/>
      <c r="W2" s="1213"/>
      <c r="X2" s="1213"/>
      <c r="Y2" s="1213"/>
      <c r="Z2" s="1213"/>
      <c r="AA2" s="1213"/>
      <c r="AB2" s="1213"/>
      <c r="AD2" s="1215">
        <v>2012</v>
      </c>
      <c r="AE2" s="1216"/>
      <c r="AF2" s="1216"/>
      <c r="AL2" s="1192"/>
      <c r="AM2" s="1193"/>
      <c r="AN2" s="1193"/>
      <c r="AO2" s="1193"/>
      <c r="AP2" s="1193"/>
      <c r="AQ2" s="1193"/>
      <c r="AR2" s="1193"/>
      <c r="AS2" s="1193"/>
      <c r="AT2" s="1193"/>
      <c r="AU2" s="1193"/>
      <c r="AV2" s="1193"/>
      <c r="AW2" s="1193"/>
      <c r="AX2" s="1193"/>
      <c r="AY2" s="1193"/>
    </row>
    <row r="3" spans="1:50" ht="15.75" customHeight="1" thickBo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1194"/>
      <c r="AR3" s="1194"/>
      <c r="AS3" s="1194"/>
      <c r="AT3" s="1194"/>
      <c r="AU3" s="1194"/>
      <c r="AV3" s="1194"/>
      <c r="AW3" s="694"/>
      <c r="AX3" s="311" t="s">
        <v>274</v>
      </c>
    </row>
    <row r="4" spans="1:51" s="309" customFormat="1" ht="26.25" customHeight="1">
      <c r="A4" s="1217" t="s">
        <v>344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7"/>
      <c r="M4" s="1217" t="s">
        <v>275</v>
      </c>
      <c r="N4" s="1196"/>
      <c r="O4" s="1196"/>
      <c r="P4" s="1196"/>
      <c r="Q4" s="1196"/>
      <c r="R4" s="1197"/>
      <c r="S4" s="1222" t="s">
        <v>276</v>
      </c>
      <c r="T4" s="1223"/>
      <c r="U4" s="1223"/>
      <c r="V4" s="1223"/>
      <c r="W4" s="1223"/>
      <c r="X4" s="1223"/>
      <c r="Y4" s="1223"/>
      <c r="Z4" s="1223"/>
      <c r="AA4" s="1223"/>
      <c r="AB4" s="1223"/>
      <c r="AC4" s="1223"/>
      <c r="AD4" s="1223"/>
      <c r="AE4" s="1224"/>
      <c r="AF4" s="1224"/>
      <c r="AG4" s="1224"/>
      <c r="AH4" s="1224"/>
      <c r="AI4" s="1224"/>
      <c r="AJ4" s="1225"/>
      <c r="AK4" s="1226" t="s">
        <v>277</v>
      </c>
      <c r="AL4" s="1227"/>
      <c r="AM4" s="1227"/>
      <c r="AN4" s="1227"/>
      <c r="AO4" s="1227"/>
      <c r="AP4" s="1227"/>
      <c r="AQ4" s="1195" t="s">
        <v>278</v>
      </c>
      <c r="AR4" s="1196"/>
      <c r="AS4" s="1196"/>
      <c r="AT4" s="1196"/>
      <c r="AU4" s="1196"/>
      <c r="AV4" s="1196"/>
      <c r="AW4" s="1196"/>
      <c r="AX4" s="1196"/>
      <c r="AY4" s="1197"/>
    </row>
    <row r="5" spans="1:51" s="309" customFormat="1" ht="17.25" customHeight="1">
      <c r="A5" s="1218"/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20"/>
      <c r="M5" s="1221"/>
      <c r="N5" s="1199"/>
      <c r="O5" s="1199"/>
      <c r="P5" s="1199"/>
      <c r="Q5" s="1199"/>
      <c r="R5" s="1200"/>
      <c r="S5" s="1230" t="s">
        <v>279</v>
      </c>
      <c r="T5" s="1231"/>
      <c r="U5" s="1231"/>
      <c r="V5" s="1231"/>
      <c r="W5" s="1231"/>
      <c r="X5" s="1232"/>
      <c r="Y5" s="1231" t="s">
        <v>280</v>
      </c>
      <c r="Z5" s="1231"/>
      <c r="AA5" s="1231"/>
      <c r="AB5" s="1231"/>
      <c r="AC5" s="1231"/>
      <c r="AD5" s="1232"/>
      <c r="AE5" s="1233"/>
      <c r="AF5" s="1231"/>
      <c r="AG5" s="1231"/>
      <c r="AH5" s="1231"/>
      <c r="AI5" s="1231"/>
      <c r="AJ5" s="1234"/>
      <c r="AK5" s="1228"/>
      <c r="AL5" s="1229"/>
      <c r="AM5" s="1229"/>
      <c r="AN5" s="1229"/>
      <c r="AO5" s="1229"/>
      <c r="AP5" s="1229"/>
      <c r="AQ5" s="1198"/>
      <c r="AR5" s="1199"/>
      <c r="AS5" s="1199"/>
      <c r="AT5" s="1199"/>
      <c r="AU5" s="1199"/>
      <c r="AV5" s="1199"/>
      <c r="AW5" s="1199"/>
      <c r="AX5" s="1199"/>
      <c r="AY5" s="1200"/>
    </row>
    <row r="6" spans="1:51" s="312" customFormat="1" ht="24.75" customHeight="1" thickBot="1">
      <c r="A6" s="1221"/>
      <c r="B6" s="1199"/>
      <c r="C6" s="1199"/>
      <c r="D6" s="1199"/>
      <c r="E6" s="1199"/>
      <c r="F6" s="1199"/>
      <c r="G6" s="1199"/>
      <c r="H6" s="1199"/>
      <c r="I6" s="1199"/>
      <c r="J6" s="1199"/>
      <c r="K6" s="1199"/>
      <c r="L6" s="1200"/>
      <c r="M6" s="1209" t="s">
        <v>281</v>
      </c>
      <c r="N6" s="1210"/>
      <c r="O6" s="1201" t="s">
        <v>282</v>
      </c>
      <c r="P6" s="1202"/>
      <c r="Q6" s="1202"/>
      <c r="R6" s="1203"/>
      <c r="S6" s="1204" t="s">
        <v>281</v>
      </c>
      <c r="T6" s="1205"/>
      <c r="U6" s="1206" t="s">
        <v>282</v>
      </c>
      <c r="V6" s="1207"/>
      <c r="W6" s="1207"/>
      <c r="X6" s="1205"/>
      <c r="Y6" s="1201" t="s">
        <v>281</v>
      </c>
      <c r="Z6" s="1210"/>
      <c r="AA6" s="1201" t="s">
        <v>282</v>
      </c>
      <c r="AB6" s="1202"/>
      <c r="AC6" s="1202"/>
      <c r="AD6" s="1210"/>
      <c r="AE6" s="1201" t="s">
        <v>281</v>
      </c>
      <c r="AF6" s="1210"/>
      <c r="AG6" s="1201" t="s">
        <v>282</v>
      </c>
      <c r="AH6" s="1202"/>
      <c r="AI6" s="1202"/>
      <c r="AJ6" s="1203"/>
      <c r="AK6" s="1204" t="s">
        <v>281</v>
      </c>
      <c r="AL6" s="1205"/>
      <c r="AM6" s="1206" t="s">
        <v>282</v>
      </c>
      <c r="AN6" s="1207"/>
      <c r="AO6" s="1207"/>
      <c r="AP6" s="1208"/>
      <c r="AQ6" s="1209" t="s">
        <v>281</v>
      </c>
      <c r="AR6" s="1202"/>
      <c r="AS6" s="1210"/>
      <c r="AT6" s="1201" t="s">
        <v>282</v>
      </c>
      <c r="AU6" s="1202"/>
      <c r="AV6" s="1202"/>
      <c r="AW6" s="1202"/>
      <c r="AX6" s="1202"/>
      <c r="AY6" s="1203"/>
    </row>
    <row r="7" spans="1:51" ht="28.5" customHeight="1">
      <c r="A7" s="1240" t="s">
        <v>489</v>
      </c>
      <c r="B7" s="1241"/>
      <c r="C7" s="1241"/>
      <c r="D7" s="1241"/>
      <c r="E7" s="1241"/>
      <c r="F7" s="1241"/>
      <c r="G7" s="1241"/>
      <c r="H7" s="1241"/>
      <c r="I7" s="1241"/>
      <c r="J7" s="1241"/>
      <c r="K7" s="1241"/>
      <c r="L7" s="1242"/>
      <c r="M7" s="1243">
        <v>13514</v>
      </c>
      <c r="N7" s="1235"/>
      <c r="O7" s="1244">
        <v>55056036</v>
      </c>
      <c r="P7" s="1244"/>
      <c r="Q7" s="1244"/>
      <c r="R7" s="1245"/>
      <c r="S7" s="1246"/>
      <c r="T7" s="1247"/>
      <c r="U7" s="1235"/>
      <c r="V7" s="1235"/>
      <c r="W7" s="1235"/>
      <c r="X7" s="1235"/>
      <c r="Y7" s="1235"/>
      <c r="Z7" s="1235"/>
      <c r="AA7" s="1235"/>
      <c r="AB7" s="1235"/>
      <c r="AC7" s="1235"/>
      <c r="AD7" s="1235"/>
      <c r="AE7" s="1235"/>
      <c r="AF7" s="1235"/>
      <c r="AG7" s="1235"/>
      <c r="AH7" s="1235"/>
      <c r="AI7" s="1235"/>
      <c r="AJ7" s="1236"/>
      <c r="AK7" s="1243">
        <v>13514</v>
      </c>
      <c r="AL7" s="1235"/>
      <c r="AM7" s="1244">
        <v>55056036</v>
      </c>
      <c r="AN7" s="1244"/>
      <c r="AO7" s="1244"/>
      <c r="AP7" s="1248"/>
      <c r="AQ7" s="1249">
        <v>0</v>
      </c>
      <c r="AR7" s="1238"/>
      <c r="AS7" s="1238"/>
      <c r="AT7" s="1237">
        <v>0</v>
      </c>
      <c r="AU7" s="1238"/>
      <c r="AV7" s="1238"/>
      <c r="AW7" s="1238"/>
      <c r="AX7" s="1238"/>
      <c r="AY7" s="1239"/>
    </row>
    <row r="8" spans="1:51" ht="21.75" customHeight="1">
      <c r="A8" s="1250" t="s">
        <v>312</v>
      </c>
      <c r="B8" s="1251"/>
      <c r="C8" s="1251"/>
      <c r="D8" s="1251"/>
      <c r="E8" s="1251"/>
      <c r="F8" s="1251"/>
      <c r="G8" s="1251"/>
      <c r="H8" s="1251"/>
      <c r="I8" s="1251"/>
      <c r="J8" s="1251"/>
      <c r="K8" s="1251"/>
      <c r="L8" s="1252"/>
      <c r="M8" s="1124">
        <v>1</v>
      </c>
      <c r="N8" s="1087"/>
      <c r="O8" s="1118">
        <v>3000000</v>
      </c>
      <c r="P8" s="1118"/>
      <c r="Q8" s="1118"/>
      <c r="R8" s="1119"/>
      <c r="S8" s="1085"/>
      <c r="T8" s="1086"/>
      <c r="U8" s="1087"/>
      <c r="V8" s="1087"/>
      <c r="W8" s="1087"/>
      <c r="X8" s="1087"/>
      <c r="Y8" s="1087"/>
      <c r="Z8" s="1087"/>
      <c r="AA8" s="1087"/>
      <c r="AB8" s="1087"/>
      <c r="AC8" s="1087"/>
      <c r="AD8" s="1087"/>
      <c r="AE8" s="1087"/>
      <c r="AF8" s="1087"/>
      <c r="AG8" s="1087"/>
      <c r="AH8" s="1087"/>
      <c r="AI8" s="1087"/>
      <c r="AJ8" s="1120"/>
      <c r="AK8" s="1124">
        <v>1</v>
      </c>
      <c r="AL8" s="1087"/>
      <c r="AM8" s="1118">
        <v>3000000</v>
      </c>
      <c r="AN8" s="1118"/>
      <c r="AO8" s="1118"/>
      <c r="AP8" s="1176"/>
      <c r="AQ8" s="1124">
        <v>0</v>
      </c>
      <c r="AR8" s="1087"/>
      <c r="AS8" s="1087"/>
      <c r="AT8" s="1118">
        <v>0</v>
      </c>
      <c r="AU8" s="1087"/>
      <c r="AV8" s="1087"/>
      <c r="AW8" s="1087"/>
      <c r="AX8" s="1087"/>
      <c r="AY8" s="1120"/>
    </row>
    <row r="9" spans="1:51" ht="21.75" customHeight="1">
      <c r="A9" s="1250" t="s">
        <v>345</v>
      </c>
      <c r="B9" s="1251"/>
      <c r="C9" s="1251"/>
      <c r="D9" s="1251"/>
      <c r="E9" s="1251"/>
      <c r="F9" s="1251"/>
      <c r="G9" s="1251"/>
      <c r="H9" s="1251"/>
      <c r="I9" s="1251"/>
      <c r="J9" s="1251"/>
      <c r="K9" s="1251"/>
      <c r="L9" s="1252"/>
      <c r="M9" s="1124">
        <v>11990</v>
      </c>
      <c r="N9" s="1087"/>
      <c r="O9" s="1118">
        <v>3309240</v>
      </c>
      <c r="P9" s="1118"/>
      <c r="Q9" s="1118"/>
      <c r="R9" s="1119"/>
      <c r="S9" s="1085"/>
      <c r="T9" s="1086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7"/>
      <c r="AG9" s="1087"/>
      <c r="AH9" s="1087"/>
      <c r="AI9" s="1087"/>
      <c r="AJ9" s="1120"/>
      <c r="AK9" s="1124">
        <v>11990</v>
      </c>
      <c r="AL9" s="1087"/>
      <c r="AM9" s="1118">
        <v>3309240</v>
      </c>
      <c r="AN9" s="1118"/>
      <c r="AO9" s="1118"/>
      <c r="AP9" s="1176"/>
      <c r="AQ9" s="1124">
        <v>0</v>
      </c>
      <c r="AR9" s="1087"/>
      <c r="AS9" s="1087"/>
      <c r="AT9" s="1118">
        <v>0</v>
      </c>
      <c r="AU9" s="1087"/>
      <c r="AV9" s="1087"/>
      <c r="AW9" s="1087"/>
      <c r="AX9" s="1087"/>
      <c r="AY9" s="1120"/>
    </row>
    <row r="10" spans="1:51" ht="21.75" customHeight="1">
      <c r="A10" s="1250" t="s">
        <v>313</v>
      </c>
      <c r="B10" s="1251"/>
      <c r="C10" s="1251"/>
      <c r="D10" s="1251"/>
      <c r="E10" s="1251"/>
      <c r="F10" s="1251"/>
      <c r="G10" s="1251"/>
      <c r="H10" s="1251"/>
      <c r="I10" s="1251"/>
      <c r="J10" s="1251"/>
      <c r="K10" s="1251"/>
      <c r="L10" s="1252"/>
      <c r="M10" s="1124">
        <v>262</v>
      </c>
      <c r="N10" s="1087"/>
      <c r="O10" s="1118">
        <v>7493200</v>
      </c>
      <c r="P10" s="1118"/>
      <c r="Q10" s="1118"/>
      <c r="R10" s="1119"/>
      <c r="S10" s="1085"/>
      <c r="T10" s="1086"/>
      <c r="U10" s="1087"/>
      <c r="V10" s="1087"/>
      <c r="W10" s="1087"/>
      <c r="X10" s="1087"/>
      <c r="Y10" s="1087"/>
      <c r="Z10" s="1087"/>
      <c r="AA10" s="1087"/>
      <c r="AB10" s="1087"/>
      <c r="AC10" s="1087"/>
      <c r="AD10" s="1087"/>
      <c r="AE10" s="1087"/>
      <c r="AF10" s="1087"/>
      <c r="AG10" s="1087"/>
      <c r="AH10" s="1087"/>
      <c r="AI10" s="1087"/>
      <c r="AJ10" s="1120"/>
      <c r="AK10" s="1124">
        <v>262</v>
      </c>
      <c r="AL10" s="1087"/>
      <c r="AM10" s="1118">
        <v>7493200</v>
      </c>
      <c r="AN10" s="1118"/>
      <c r="AO10" s="1118"/>
      <c r="AP10" s="1176"/>
      <c r="AQ10" s="1124">
        <v>0</v>
      </c>
      <c r="AR10" s="1087"/>
      <c r="AS10" s="1087"/>
      <c r="AT10" s="1118">
        <v>0</v>
      </c>
      <c r="AU10" s="1087"/>
      <c r="AV10" s="1087"/>
      <c r="AW10" s="1087"/>
      <c r="AX10" s="1087"/>
      <c r="AY10" s="1120"/>
    </row>
    <row r="11" spans="1:51" ht="39.75" customHeight="1">
      <c r="A11" s="1240" t="s">
        <v>661</v>
      </c>
      <c r="B11" s="1253"/>
      <c r="C11" s="1253"/>
      <c r="D11" s="1253"/>
      <c r="E11" s="1253"/>
      <c r="F11" s="1253"/>
      <c r="G11" s="1253"/>
      <c r="H11" s="1253"/>
      <c r="I11" s="1253"/>
      <c r="J11" s="1253"/>
      <c r="K11" s="1253"/>
      <c r="L11" s="1254"/>
      <c r="M11" s="1124">
        <v>20738</v>
      </c>
      <c r="N11" s="1087"/>
      <c r="O11" s="1118">
        <v>1161328</v>
      </c>
      <c r="P11" s="1118"/>
      <c r="Q11" s="1118"/>
      <c r="R11" s="1119"/>
      <c r="S11" s="1085"/>
      <c r="T11" s="1086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7"/>
      <c r="AE11" s="1087"/>
      <c r="AF11" s="1087"/>
      <c r="AG11" s="1087"/>
      <c r="AH11" s="1087"/>
      <c r="AI11" s="1087"/>
      <c r="AJ11" s="1120"/>
      <c r="AK11" s="1124">
        <v>20738</v>
      </c>
      <c r="AL11" s="1087"/>
      <c r="AM11" s="1118">
        <v>1161328</v>
      </c>
      <c r="AN11" s="1118"/>
      <c r="AO11" s="1118"/>
      <c r="AP11" s="1176"/>
      <c r="AQ11" s="1124">
        <v>0</v>
      </c>
      <c r="AR11" s="1087"/>
      <c r="AS11" s="1087"/>
      <c r="AT11" s="1118">
        <v>0</v>
      </c>
      <c r="AU11" s="1087"/>
      <c r="AV11" s="1087"/>
      <c r="AW11" s="1087"/>
      <c r="AX11" s="1087"/>
      <c r="AY11" s="1120"/>
    </row>
    <row r="12" spans="1:51" ht="36" customHeight="1">
      <c r="A12" s="1240" t="s">
        <v>490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2"/>
      <c r="M12" s="1124">
        <v>299</v>
      </c>
      <c r="N12" s="1087"/>
      <c r="O12" s="1118">
        <v>2310971</v>
      </c>
      <c r="P12" s="1118"/>
      <c r="Q12" s="1118"/>
      <c r="R12" s="1119"/>
      <c r="S12" s="1085"/>
      <c r="T12" s="1086"/>
      <c r="U12" s="1087"/>
      <c r="V12" s="1087"/>
      <c r="W12" s="1087"/>
      <c r="X12" s="1087"/>
      <c r="Y12" s="1087"/>
      <c r="Z12" s="1087"/>
      <c r="AA12" s="1087"/>
      <c r="AB12" s="1087"/>
      <c r="AC12" s="1087"/>
      <c r="AD12" s="1087"/>
      <c r="AE12" s="1087"/>
      <c r="AF12" s="1087"/>
      <c r="AG12" s="1087"/>
      <c r="AH12" s="1087"/>
      <c r="AI12" s="1087"/>
      <c r="AJ12" s="1120"/>
      <c r="AK12" s="1124">
        <v>299</v>
      </c>
      <c r="AL12" s="1087"/>
      <c r="AM12" s="1118">
        <v>2310971</v>
      </c>
      <c r="AN12" s="1118"/>
      <c r="AO12" s="1118"/>
      <c r="AP12" s="1176"/>
      <c r="AQ12" s="1124">
        <v>0</v>
      </c>
      <c r="AR12" s="1087"/>
      <c r="AS12" s="1087"/>
      <c r="AT12" s="1118">
        <v>0</v>
      </c>
      <c r="AU12" s="1087"/>
      <c r="AV12" s="1087"/>
      <c r="AW12" s="1087"/>
      <c r="AX12" s="1087"/>
      <c r="AY12" s="1120"/>
    </row>
    <row r="13" spans="1:51" ht="21.75" customHeight="1">
      <c r="A13" s="1250" t="s">
        <v>314</v>
      </c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2"/>
      <c r="M13" s="1124">
        <v>57</v>
      </c>
      <c r="N13" s="1087"/>
      <c r="O13" s="1118">
        <v>148884</v>
      </c>
      <c r="P13" s="1118"/>
      <c r="Q13" s="1118"/>
      <c r="R13" s="1119"/>
      <c r="S13" s="1085"/>
      <c r="T13" s="1086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087"/>
      <c r="AH13" s="1087"/>
      <c r="AI13" s="1087"/>
      <c r="AJ13" s="1120"/>
      <c r="AK13" s="1124">
        <v>57</v>
      </c>
      <c r="AL13" s="1087"/>
      <c r="AM13" s="1118">
        <v>148884</v>
      </c>
      <c r="AN13" s="1118"/>
      <c r="AO13" s="1118"/>
      <c r="AP13" s="1176"/>
      <c r="AQ13" s="1124">
        <v>0</v>
      </c>
      <c r="AR13" s="1087"/>
      <c r="AS13" s="1087"/>
      <c r="AT13" s="1118">
        <v>0</v>
      </c>
      <c r="AU13" s="1087"/>
      <c r="AV13" s="1087"/>
      <c r="AW13" s="1087"/>
      <c r="AX13" s="1087"/>
      <c r="AY13" s="1120"/>
    </row>
    <row r="14" spans="1:51" ht="21.75" customHeight="1">
      <c r="A14" s="1250" t="s">
        <v>283</v>
      </c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2"/>
      <c r="M14" s="1124"/>
      <c r="N14" s="1087"/>
      <c r="O14" s="1118">
        <v>107943624</v>
      </c>
      <c r="P14" s="1118"/>
      <c r="Q14" s="1118"/>
      <c r="R14" s="1119"/>
      <c r="S14" s="1085"/>
      <c r="T14" s="1086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120"/>
      <c r="AK14" s="1124"/>
      <c r="AL14" s="1087"/>
      <c r="AM14" s="1118">
        <v>107943624</v>
      </c>
      <c r="AN14" s="1118"/>
      <c r="AO14" s="1118"/>
      <c r="AP14" s="1176"/>
      <c r="AQ14" s="1124">
        <v>0</v>
      </c>
      <c r="AR14" s="1087"/>
      <c r="AS14" s="1087"/>
      <c r="AT14" s="1118">
        <v>0</v>
      </c>
      <c r="AU14" s="1087"/>
      <c r="AV14" s="1087"/>
      <c r="AW14" s="1087"/>
      <c r="AX14" s="1087"/>
      <c r="AY14" s="1120"/>
    </row>
    <row r="15" spans="1:51" ht="21.75" customHeight="1">
      <c r="A15" s="1250" t="s">
        <v>491</v>
      </c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2"/>
      <c r="M15" s="1124">
        <v>407</v>
      </c>
      <c r="N15" s="1087"/>
      <c r="O15" s="1118">
        <v>51700000</v>
      </c>
      <c r="P15" s="1118"/>
      <c r="Q15" s="1118"/>
      <c r="R15" s="1119"/>
      <c r="S15" s="1085"/>
      <c r="T15" s="1086"/>
      <c r="U15" s="1087"/>
      <c r="V15" s="1087"/>
      <c r="W15" s="1087"/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120"/>
      <c r="AK15" s="1177">
        <v>407</v>
      </c>
      <c r="AL15" s="1178"/>
      <c r="AM15" s="1179">
        <v>51700000</v>
      </c>
      <c r="AN15" s="1179"/>
      <c r="AO15" s="1179"/>
      <c r="AP15" s="1255"/>
      <c r="AQ15" s="1177">
        <v>0</v>
      </c>
      <c r="AR15" s="1178"/>
      <c r="AS15" s="1178"/>
      <c r="AT15" s="1179">
        <v>0</v>
      </c>
      <c r="AU15" s="1178"/>
      <c r="AV15" s="1178"/>
      <c r="AW15" s="1178"/>
      <c r="AX15" s="1178"/>
      <c r="AY15" s="1180"/>
    </row>
    <row r="16" spans="1:51" ht="21.75" customHeight="1">
      <c r="A16" s="1250" t="s">
        <v>346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2"/>
      <c r="M16" s="1124">
        <v>407</v>
      </c>
      <c r="N16" s="1087"/>
      <c r="O16" s="1118">
        <v>25850000</v>
      </c>
      <c r="P16" s="1118"/>
      <c r="Q16" s="1118"/>
      <c r="R16" s="1119"/>
      <c r="S16" s="1085"/>
      <c r="T16" s="1086"/>
      <c r="U16" s="1087"/>
      <c r="V16" s="1087"/>
      <c r="W16" s="1087"/>
      <c r="X16" s="1087"/>
      <c r="Y16" s="1087">
        <v>16</v>
      </c>
      <c r="Z16" s="1087"/>
      <c r="AA16" s="1118">
        <v>1018333</v>
      </c>
      <c r="AB16" s="1118"/>
      <c r="AC16" s="1118"/>
      <c r="AD16" s="1118"/>
      <c r="AE16" s="1087"/>
      <c r="AF16" s="1087"/>
      <c r="AG16" s="1087"/>
      <c r="AH16" s="1087"/>
      <c r="AI16" s="1087"/>
      <c r="AJ16" s="1120"/>
      <c r="AK16" s="1124">
        <v>408</v>
      </c>
      <c r="AL16" s="1087"/>
      <c r="AM16" s="1118">
        <v>25850000</v>
      </c>
      <c r="AN16" s="1118"/>
      <c r="AO16" s="1118"/>
      <c r="AP16" s="1176"/>
      <c r="AQ16" s="1124">
        <v>1</v>
      </c>
      <c r="AR16" s="1087"/>
      <c r="AS16" s="1087"/>
      <c r="AT16" s="1118">
        <v>0</v>
      </c>
      <c r="AU16" s="1087"/>
      <c r="AV16" s="1087"/>
      <c r="AW16" s="1087"/>
      <c r="AX16" s="1087"/>
      <c r="AY16" s="1120"/>
    </row>
    <row r="17" spans="1:51" ht="21.75" customHeight="1">
      <c r="A17" s="1250" t="s">
        <v>347</v>
      </c>
      <c r="B17" s="1251"/>
      <c r="C17" s="1251"/>
      <c r="D17" s="1251"/>
      <c r="E17" s="1251"/>
      <c r="F17" s="1251"/>
      <c r="G17" s="1251"/>
      <c r="H17" s="1251"/>
      <c r="I17" s="1251"/>
      <c r="J17" s="1251"/>
      <c r="K17" s="1251"/>
      <c r="L17" s="1252"/>
      <c r="M17" s="1124">
        <v>206</v>
      </c>
      <c r="N17" s="1087"/>
      <c r="O17" s="1118">
        <v>18486667</v>
      </c>
      <c r="P17" s="1118"/>
      <c r="Q17" s="1118"/>
      <c r="R17" s="1119"/>
      <c r="S17" s="1085"/>
      <c r="T17" s="1086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120"/>
      <c r="AK17" s="1124">
        <v>206</v>
      </c>
      <c r="AL17" s="1087"/>
      <c r="AM17" s="1118">
        <v>18486667</v>
      </c>
      <c r="AN17" s="1118"/>
      <c r="AO17" s="1118"/>
      <c r="AP17" s="1176"/>
      <c r="AQ17" s="1124">
        <v>0</v>
      </c>
      <c r="AR17" s="1087"/>
      <c r="AS17" s="1087"/>
      <c r="AT17" s="1118">
        <v>0</v>
      </c>
      <c r="AU17" s="1087"/>
      <c r="AV17" s="1087"/>
      <c r="AW17" s="1087"/>
      <c r="AX17" s="1087"/>
      <c r="AY17" s="1120"/>
    </row>
    <row r="18" spans="1:51" ht="21.75" customHeight="1">
      <c r="A18" s="1250" t="s">
        <v>348</v>
      </c>
      <c r="B18" s="1251"/>
      <c r="C18" s="1251"/>
      <c r="D18" s="1251"/>
      <c r="E18" s="1251"/>
      <c r="F18" s="1251"/>
      <c r="G18" s="1251"/>
      <c r="H18" s="1251"/>
      <c r="I18" s="1251"/>
      <c r="J18" s="1251"/>
      <c r="K18" s="1251"/>
      <c r="L18" s="1252"/>
      <c r="M18" s="1124">
        <v>120</v>
      </c>
      <c r="N18" s="1087"/>
      <c r="O18" s="1118">
        <v>10966667</v>
      </c>
      <c r="P18" s="1118"/>
      <c r="Q18" s="1118"/>
      <c r="R18" s="1119"/>
      <c r="S18" s="1085"/>
      <c r="T18" s="1086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120"/>
      <c r="AK18" s="1124">
        <v>120</v>
      </c>
      <c r="AL18" s="1087"/>
      <c r="AM18" s="1118">
        <v>10966667</v>
      </c>
      <c r="AN18" s="1118"/>
      <c r="AO18" s="1118"/>
      <c r="AP18" s="1176"/>
      <c r="AQ18" s="1124">
        <v>0</v>
      </c>
      <c r="AR18" s="1087"/>
      <c r="AS18" s="1087"/>
      <c r="AT18" s="1118">
        <v>0</v>
      </c>
      <c r="AU18" s="1087"/>
      <c r="AV18" s="1087"/>
      <c r="AW18" s="1087"/>
      <c r="AX18" s="1087"/>
      <c r="AY18" s="1120"/>
    </row>
    <row r="19" spans="1:51" ht="21.75" customHeight="1">
      <c r="A19" s="1250" t="s">
        <v>315</v>
      </c>
      <c r="B19" s="1251"/>
      <c r="C19" s="1251"/>
      <c r="D19" s="1251"/>
      <c r="E19" s="1251"/>
      <c r="F19" s="1251"/>
      <c r="G19" s="1251"/>
      <c r="H19" s="1251"/>
      <c r="I19" s="1251"/>
      <c r="J19" s="1251"/>
      <c r="K19" s="1251"/>
      <c r="L19" s="1252"/>
      <c r="M19" s="1124">
        <v>117</v>
      </c>
      <c r="N19" s="1087"/>
      <c r="O19" s="1118">
        <v>12063333</v>
      </c>
      <c r="P19" s="1118"/>
      <c r="Q19" s="1118"/>
      <c r="R19" s="1119"/>
      <c r="S19" s="1085"/>
      <c r="T19" s="1086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087"/>
      <c r="AH19" s="1087"/>
      <c r="AI19" s="1087"/>
      <c r="AJ19" s="1120"/>
      <c r="AK19" s="1124">
        <v>117</v>
      </c>
      <c r="AL19" s="1087"/>
      <c r="AM19" s="1118">
        <v>12063333</v>
      </c>
      <c r="AN19" s="1118"/>
      <c r="AO19" s="1118"/>
      <c r="AP19" s="1176"/>
      <c r="AQ19" s="1124">
        <v>0</v>
      </c>
      <c r="AR19" s="1087"/>
      <c r="AS19" s="1087"/>
      <c r="AT19" s="1118">
        <v>0</v>
      </c>
      <c r="AU19" s="1087"/>
      <c r="AV19" s="1087"/>
      <c r="AW19" s="1087"/>
      <c r="AX19" s="1087"/>
      <c r="AY19" s="1120"/>
    </row>
    <row r="20" spans="1:51" ht="21.75" customHeight="1">
      <c r="A20" s="1250" t="s">
        <v>349</v>
      </c>
      <c r="B20" s="1251"/>
      <c r="C20" s="1251"/>
      <c r="D20" s="1251"/>
      <c r="E20" s="1251"/>
      <c r="F20" s="1251"/>
      <c r="G20" s="1251"/>
      <c r="H20" s="1251"/>
      <c r="I20" s="1251"/>
      <c r="J20" s="1251"/>
      <c r="K20" s="1251"/>
      <c r="L20" s="1252"/>
      <c r="M20" s="1124">
        <v>209</v>
      </c>
      <c r="N20" s="1087"/>
      <c r="O20" s="1118">
        <v>22090000</v>
      </c>
      <c r="P20" s="1118"/>
      <c r="Q20" s="1118"/>
      <c r="R20" s="1119"/>
      <c r="S20" s="1085"/>
      <c r="T20" s="1086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120"/>
      <c r="AK20" s="1124">
        <v>209</v>
      </c>
      <c r="AL20" s="1087"/>
      <c r="AM20" s="1118">
        <v>22090000</v>
      </c>
      <c r="AN20" s="1118"/>
      <c r="AO20" s="1118"/>
      <c r="AP20" s="1176"/>
      <c r="AQ20" s="1124">
        <v>0</v>
      </c>
      <c r="AR20" s="1087"/>
      <c r="AS20" s="1087"/>
      <c r="AT20" s="1118">
        <v>0</v>
      </c>
      <c r="AU20" s="1087"/>
      <c r="AV20" s="1087"/>
      <c r="AW20" s="1087"/>
      <c r="AX20" s="1087"/>
      <c r="AY20" s="1120"/>
    </row>
    <row r="21" spans="1:51" ht="21.75" customHeight="1">
      <c r="A21" s="1250" t="s">
        <v>662</v>
      </c>
      <c r="B21" s="1251"/>
      <c r="C21" s="1251"/>
      <c r="D21" s="1251"/>
      <c r="E21" s="1251"/>
      <c r="F21" s="1251"/>
      <c r="G21" s="1251"/>
      <c r="H21" s="1251"/>
      <c r="I21" s="1251"/>
      <c r="J21" s="1251"/>
      <c r="K21" s="1251"/>
      <c r="L21" s="1252"/>
      <c r="M21" s="1134">
        <v>211</v>
      </c>
      <c r="N21" s="1136"/>
      <c r="O21" s="1088">
        <v>25223333</v>
      </c>
      <c r="P21" s="1089"/>
      <c r="Q21" s="1089"/>
      <c r="R21" s="1133"/>
      <c r="S21" s="1156"/>
      <c r="T21" s="1157"/>
      <c r="U21" s="1158"/>
      <c r="V21" s="1159"/>
      <c r="W21" s="1159"/>
      <c r="X21" s="1157"/>
      <c r="Y21" s="1158"/>
      <c r="Z21" s="1157"/>
      <c r="AA21" s="1158"/>
      <c r="AB21" s="1159"/>
      <c r="AC21" s="1159"/>
      <c r="AD21" s="1157"/>
      <c r="AE21" s="1158"/>
      <c r="AF21" s="1157"/>
      <c r="AG21" s="1158"/>
      <c r="AH21" s="1159"/>
      <c r="AI21" s="1159"/>
      <c r="AJ21" s="1171"/>
      <c r="AK21" s="1134">
        <v>211</v>
      </c>
      <c r="AL21" s="1136"/>
      <c r="AM21" s="1088">
        <v>25223333</v>
      </c>
      <c r="AN21" s="1089"/>
      <c r="AO21" s="1089"/>
      <c r="AP21" s="1133"/>
      <c r="AQ21" s="1124">
        <v>0</v>
      </c>
      <c r="AR21" s="1087"/>
      <c r="AS21" s="1087"/>
      <c r="AT21" s="1118">
        <v>0</v>
      </c>
      <c r="AU21" s="1087"/>
      <c r="AV21" s="1087"/>
      <c r="AW21" s="1087"/>
      <c r="AX21" s="1087"/>
      <c r="AY21" s="1120"/>
    </row>
    <row r="22" spans="1:51" ht="21.75" customHeight="1">
      <c r="A22" s="1181" t="s">
        <v>316</v>
      </c>
      <c r="B22" s="1182"/>
      <c r="C22" s="1182"/>
      <c r="D22" s="1182"/>
      <c r="E22" s="1182"/>
      <c r="F22" s="1182"/>
      <c r="G22" s="1182"/>
      <c r="H22" s="1182"/>
      <c r="I22" s="1182"/>
      <c r="J22" s="1182"/>
      <c r="K22" s="1182"/>
      <c r="L22" s="1183"/>
      <c r="M22" s="1124">
        <v>206</v>
      </c>
      <c r="N22" s="1087"/>
      <c r="O22" s="1184">
        <v>9243333</v>
      </c>
      <c r="P22" s="1184"/>
      <c r="Q22" s="1184"/>
      <c r="R22" s="1185"/>
      <c r="S22" s="1085"/>
      <c r="T22" s="1086"/>
      <c r="U22" s="1087"/>
      <c r="V22" s="1087"/>
      <c r="W22" s="1087"/>
      <c r="X22" s="1087"/>
      <c r="Y22" s="1087"/>
      <c r="Z22" s="1087"/>
      <c r="AA22" s="1087"/>
      <c r="AB22" s="1087"/>
      <c r="AC22" s="1087"/>
      <c r="AD22" s="1087"/>
      <c r="AE22" s="1087"/>
      <c r="AF22" s="1087"/>
      <c r="AG22" s="1087"/>
      <c r="AH22" s="1087"/>
      <c r="AI22" s="1087"/>
      <c r="AJ22" s="1120"/>
      <c r="AK22" s="1124">
        <v>210</v>
      </c>
      <c r="AL22" s="1087"/>
      <c r="AM22" s="1118">
        <v>9400000</v>
      </c>
      <c r="AN22" s="1118"/>
      <c r="AO22" s="1118"/>
      <c r="AP22" s="1176"/>
      <c r="AQ22" s="1124">
        <v>4</v>
      </c>
      <c r="AR22" s="1087"/>
      <c r="AS22" s="1087"/>
      <c r="AT22" s="1118">
        <v>156667</v>
      </c>
      <c r="AU22" s="1087"/>
      <c r="AV22" s="1087"/>
      <c r="AW22" s="1087"/>
      <c r="AX22" s="1087"/>
      <c r="AY22" s="1120"/>
    </row>
    <row r="23" spans="1:51" ht="21.75" customHeight="1" thickBot="1">
      <c r="A23" s="1265" t="s">
        <v>317</v>
      </c>
      <c r="B23" s="1266"/>
      <c r="C23" s="1266"/>
      <c r="D23" s="1266"/>
      <c r="E23" s="1266"/>
      <c r="F23" s="1267"/>
      <c r="G23" s="1267"/>
      <c r="H23" s="1267"/>
      <c r="I23" s="1267"/>
      <c r="J23" s="1267"/>
      <c r="K23" s="1267"/>
      <c r="L23" s="1268"/>
      <c r="M23" s="1243">
        <v>110</v>
      </c>
      <c r="N23" s="1235"/>
      <c r="O23" s="1269">
        <v>5013333</v>
      </c>
      <c r="P23" s="1270"/>
      <c r="Q23" s="1270"/>
      <c r="R23" s="1271"/>
      <c r="S23" s="1246"/>
      <c r="T23" s="1247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44"/>
      <c r="AH23" s="1244"/>
      <c r="AI23" s="1244"/>
      <c r="AJ23" s="1245"/>
      <c r="AK23" s="1243">
        <v>110</v>
      </c>
      <c r="AL23" s="1235"/>
      <c r="AM23" s="1244">
        <v>5013333</v>
      </c>
      <c r="AN23" s="1244"/>
      <c r="AO23" s="1244"/>
      <c r="AP23" s="1248"/>
      <c r="AQ23" s="1272">
        <v>0</v>
      </c>
      <c r="AR23" s="1261"/>
      <c r="AS23" s="1261"/>
      <c r="AT23" s="1260">
        <v>0</v>
      </c>
      <c r="AU23" s="1261"/>
      <c r="AV23" s="1261"/>
      <c r="AW23" s="1261"/>
      <c r="AX23" s="1261"/>
      <c r="AY23" s="1262"/>
    </row>
    <row r="24" spans="1:51" s="313" customFormat="1" ht="34.5" customHeight="1" thickBot="1">
      <c r="A24" s="1273" t="s">
        <v>284</v>
      </c>
      <c r="B24" s="1274"/>
      <c r="C24" s="1274"/>
      <c r="D24" s="1274"/>
      <c r="E24" s="1274"/>
      <c r="F24" s="1275"/>
      <c r="G24" s="1275"/>
      <c r="H24" s="1275"/>
      <c r="I24" s="1275"/>
      <c r="J24" s="1275"/>
      <c r="K24" s="1275"/>
      <c r="L24" s="1276"/>
      <c r="M24" s="1277">
        <f>SUM(M7:N23)</f>
        <v>48854</v>
      </c>
      <c r="N24" s="1278"/>
      <c r="O24" s="1279">
        <f>SUM(O7:R23)</f>
        <v>361059949</v>
      </c>
      <c r="P24" s="1279"/>
      <c r="Q24" s="1279"/>
      <c r="R24" s="1280"/>
      <c r="S24" s="1281">
        <f>SUM(S7:S23)</f>
        <v>0</v>
      </c>
      <c r="T24" s="1278"/>
      <c r="U24" s="1282">
        <f>SUM(U7:U23)</f>
        <v>0</v>
      </c>
      <c r="V24" s="1283"/>
      <c r="W24" s="1283"/>
      <c r="X24" s="1277"/>
      <c r="Y24" s="1278">
        <f>SUM(Y7:Y23)</f>
        <v>16</v>
      </c>
      <c r="Z24" s="1278"/>
      <c r="AA24" s="1278">
        <f>SUM(AA7:AA23)</f>
        <v>1018333</v>
      </c>
      <c r="AB24" s="1278"/>
      <c r="AC24" s="1278"/>
      <c r="AD24" s="1278"/>
      <c r="AE24" s="1278">
        <f>SUM(AE7:AE23)</f>
        <v>0</v>
      </c>
      <c r="AF24" s="1278"/>
      <c r="AG24" s="1279">
        <f>SUM(AG7:AG23)</f>
        <v>0</v>
      </c>
      <c r="AH24" s="1279"/>
      <c r="AI24" s="1279"/>
      <c r="AJ24" s="1280"/>
      <c r="AK24" s="1281">
        <f>SUM(AK7:AL23)</f>
        <v>48859</v>
      </c>
      <c r="AL24" s="1278"/>
      <c r="AM24" s="1279">
        <f>SUM(AM7:AP23)</f>
        <v>361216616</v>
      </c>
      <c r="AN24" s="1278"/>
      <c r="AO24" s="1278"/>
      <c r="AP24" s="1284"/>
      <c r="AQ24" s="1285">
        <f>SUM(AQ7:AQ23)</f>
        <v>5</v>
      </c>
      <c r="AR24" s="1286"/>
      <c r="AS24" s="1287"/>
      <c r="AT24" s="1288">
        <f>SUM(AT7:AT23)</f>
        <v>156667</v>
      </c>
      <c r="AU24" s="1289"/>
      <c r="AV24" s="1289"/>
      <c r="AW24" s="1289"/>
      <c r="AX24" s="1289"/>
      <c r="AY24" s="1290"/>
    </row>
    <row r="25" spans="1:51" s="313" customFormat="1" ht="23.25" customHeight="1">
      <c r="A25" s="695"/>
      <c r="B25" s="695"/>
      <c r="C25" s="695"/>
      <c r="D25" s="695"/>
      <c r="E25" s="695"/>
      <c r="F25" s="696"/>
      <c r="G25" s="696"/>
      <c r="H25" s="696"/>
      <c r="I25" s="696"/>
      <c r="J25" s="696"/>
      <c r="K25" s="696"/>
      <c r="L25" s="696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</row>
    <row r="26" spans="1:51" s="313" customFormat="1" ht="23.25" customHeight="1">
      <c r="A26" s="695"/>
      <c r="B26" s="695"/>
      <c r="C26" s="695"/>
      <c r="D26" s="695"/>
      <c r="E26" s="695"/>
      <c r="F26" s="696"/>
      <c r="G26" s="696"/>
      <c r="H26" s="696"/>
      <c r="I26" s="696"/>
      <c r="J26" s="696"/>
      <c r="K26" s="696"/>
      <c r="L26" s="696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8"/>
      <c r="AA26" s="698"/>
      <c r="AB26" s="698"/>
      <c r="AC26" s="698"/>
      <c r="AD26" s="698"/>
      <c r="AE26" s="698"/>
      <c r="AF26" s="698"/>
      <c r="AG26" s="698"/>
      <c r="AH26" s="698"/>
      <c r="AI26" s="698"/>
      <c r="AJ26" s="698"/>
      <c r="AK26" s="698"/>
      <c r="AL26" s="698"/>
      <c r="AM26" s="698"/>
      <c r="AN26" s="698"/>
      <c r="AO26" s="698"/>
      <c r="AP26" s="698"/>
      <c r="AQ26" s="698"/>
      <c r="AR26" s="698"/>
      <c r="AS26" s="698"/>
      <c r="AT26" s="698"/>
      <c r="AU26" s="698"/>
      <c r="AV26" s="698"/>
      <c r="AW26" s="698"/>
      <c r="AX26" s="698"/>
      <c r="AY26" s="698"/>
    </row>
    <row r="27" spans="1:51" s="313" customFormat="1" ht="23.25" customHeight="1">
      <c r="A27" s="695"/>
      <c r="B27" s="695"/>
      <c r="C27" s="695"/>
      <c r="D27" s="695"/>
      <c r="E27" s="695"/>
      <c r="F27" s="696"/>
      <c r="G27" s="696"/>
      <c r="H27" s="696"/>
      <c r="I27" s="696"/>
      <c r="J27" s="696"/>
      <c r="K27" s="696"/>
      <c r="L27" s="696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698"/>
      <c r="AE27" s="698"/>
      <c r="AF27" s="698"/>
      <c r="AG27" s="698"/>
      <c r="AH27" s="698"/>
      <c r="AI27" s="698"/>
      <c r="AJ27" s="698"/>
      <c r="AK27" s="698"/>
      <c r="AL27" s="698"/>
      <c r="AM27" s="698"/>
      <c r="AN27" s="698"/>
      <c r="AO27" s="698"/>
      <c r="AP27" s="698"/>
      <c r="AQ27" s="698"/>
      <c r="AR27" s="698"/>
      <c r="AS27" s="698"/>
      <c r="AT27" s="698"/>
      <c r="AU27" s="698"/>
      <c r="AV27" s="698"/>
      <c r="AW27" s="698"/>
      <c r="AX27" s="698"/>
      <c r="AY27" s="698"/>
    </row>
    <row r="28" spans="1:51" s="313" customFormat="1" ht="23.25" customHeight="1">
      <c r="A28" s="695"/>
      <c r="B28" s="695"/>
      <c r="C28" s="695"/>
      <c r="D28" s="695"/>
      <c r="E28" s="695"/>
      <c r="F28" s="696"/>
      <c r="G28" s="696"/>
      <c r="H28" s="696"/>
      <c r="I28" s="696"/>
      <c r="J28" s="696"/>
      <c r="K28" s="696"/>
      <c r="L28" s="696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  <c r="AQ28" s="698"/>
      <c r="AR28" s="698"/>
      <c r="AS28" s="698"/>
      <c r="AT28" s="698"/>
      <c r="AU28" s="698"/>
      <c r="AV28" s="698"/>
      <c r="AW28" s="698"/>
      <c r="AX28" s="698"/>
      <c r="AY28" s="698"/>
    </row>
    <row r="29" spans="1:51" s="313" customFormat="1" ht="23.25" customHeight="1">
      <c r="A29" s="695"/>
      <c r="B29" s="695"/>
      <c r="C29" s="695"/>
      <c r="D29" s="695"/>
      <c r="E29" s="695"/>
      <c r="F29" s="696"/>
      <c r="G29" s="696"/>
      <c r="H29" s="696"/>
      <c r="I29" s="696"/>
      <c r="J29" s="696"/>
      <c r="K29" s="696"/>
      <c r="L29" s="696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698"/>
      <c r="AW29" s="698"/>
      <c r="AX29" s="698"/>
      <c r="AY29" s="698"/>
    </row>
    <row r="30" spans="48:51" ht="29.25" customHeight="1" thickBot="1">
      <c r="AV30" s="699"/>
      <c r="AW30" s="1416" t="s">
        <v>274</v>
      </c>
      <c r="AX30" s="1416"/>
      <c r="AY30" s="1416"/>
    </row>
    <row r="31" spans="1:51" ht="29.25" customHeight="1">
      <c r="A31" s="1217" t="s">
        <v>344</v>
      </c>
      <c r="B31" s="1196"/>
      <c r="C31" s="1196"/>
      <c r="D31" s="1196"/>
      <c r="E31" s="1196"/>
      <c r="F31" s="1196"/>
      <c r="G31" s="1196"/>
      <c r="H31" s="1196"/>
      <c r="I31" s="1196"/>
      <c r="J31" s="1196"/>
      <c r="K31" s="1196"/>
      <c r="L31" s="1197"/>
      <c r="M31" s="1217" t="s">
        <v>275</v>
      </c>
      <c r="N31" s="1196"/>
      <c r="O31" s="1196"/>
      <c r="P31" s="1196"/>
      <c r="Q31" s="1196"/>
      <c r="R31" s="1197"/>
      <c r="S31" s="1222" t="s">
        <v>276</v>
      </c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3"/>
      <c r="AH31" s="1223"/>
      <c r="AI31" s="1223"/>
      <c r="AJ31" s="1291"/>
      <c r="AK31" s="1226" t="s">
        <v>277</v>
      </c>
      <c r="AL31" s="1227"/>
      <c r="AM31" s="1227"/>
      <c r="AN31" s="1227"/>
      <c r="AO31" s="1227"/>
      <c r="AP31" s="1227"/>
      <c r="AQ31" s="1195" t="s">
        <v>278</v>
      </c>
      <c r="AR31" s="1196"/>
      <c r="AS31" s="1196"/>
      <c r="AT31" s="1196"/>
      <c r="AU31" s="1196"/>
      <c r="AV31" s="1196"/>
      <c r="AW31" s="1196"/>
      <c r="AX31" s="1196"/>
      <c r="AY31" s="1197"/>
    </row>
    <row r="32" spans="1:51" ht="13.5" customHeight="1">
      <c r="A32" s="1218"/>
      <c r="B32" s="1219"/>
      <c r="C32" s="1219"/>
      <c r="D32" s="1219"/>
      <c r="E32" s="1219"/>
      <c r="F32" s="1219"/>
      <c r="G32" s="1219"/>
      <c r="H32" s="1219"/>
      <c r="I32" s="1219"/>
      <c r="J32" s="1219"/>
      <c r="K32" s="1219"/>
      <c r="L32" s="1220"/>
      <c r="M32" s="1221"/>
      <c r="N32" s="1199"/>
      <c r="O32" s="1199"/>
      <c r="P32" s="1199"/>
      <c r="Q32" s="1199"/>
      <c r="R32" s="1200"/>
      <c r="S32" s="1230" t="s">
        <v>279</v>
      </c>
      <c r="T32" s="1231"/>
      <c r="U32" s="1231"/>
      <c r="V32" s="1231"/>
      <c r="W32" s="1231"/>
      <c r="X32" s="1232"/>
      <c r="Y32" s="1231" t="s">
        <v>280</v>
      </c>
      <c r="Z32" s="1231"/>
      <c r="AA32" s="1231"/>
      <c r="AB32" s="1231"/>
      <c r="AC32" s="1231"/>
      <c r="AD32" s="1232"/>
      <c r="AE32" s="1233"/>
      <c r="AF32" s="1231"/>
      <c r="AG32" s="1231"/>
      <c r="AH32" s="1231"/>
      <c r="AI32" s="1231"/>
      <c r="AJ32" s="1234"/>
      <c r="AK32" s="1228"/>
      <c r="AL32" s="1229"/>
      <c r="AM32" s="1229"/>
      <c r="AN32" s="1229"/>
      <c r="AO32" s="1229"/>
      <c r="AP32" s="1229"/>
      <c r="AQ32" s="1198"/>
      <c r="AR32" s="1199"/>
      <c r="AS32" s="1199"/>
      <c r="AT32" s="1199"/>
      <c r="AU32" s="1199"/>
      <c r="AV32" s="1199"/>
      <c r="AW32" s="1199"/>
      <c r="AX32" s="1199"/>
      <c r="AY32" s="1200"/>
    </row>
    <row r="33" spans="1:51" ht="13.5" thickBot="1">
      <c r="A33" s="1221"/>
      <c r="B33" s="1199"/>
      <c r="C33" s="1199"/>
      <c r="D33" s="1199"/>
      <c r="E33" s="1199"/>
      <c r="F33" s="1199"/>
      <c r="G33" s="1199"/>
      <c r="H33" s="1199"/>
      <c r="I33" s="1199"/>
      <c r="J33" s="1199"/>
      <c r="K33" s="1199"/>
      <c r="L33" s="1200"/>
      <c r="M33" s="1292" t="s">
        <v>281</v>
      </c>
      <c r="N33" s="1293"/>
      <c r="O33" s="1294" t="s">
        <v>282</v>
      </c>
      <c r="P33" s="1295"/>
      <c r="Q33" s="1295"/>
      <c r="R33" s="1296"/>
      <c r="S33" s="1204" t="s">
        <v>281</v>
      </c>
      <c r="T33" s="1205"/>
      <c r="U33" s="1206" t="s">
        <v>282</v>
      </c>
      <c r="V33" s="1207"/>
      <c r="W33" s="1207"/>
      <c r="X33" s="1205"/>
      <c r="Y33" s="1201" t="s">
        <v>281</v>
      </c>
      <c r="Z33" s="1210"/>
      <c r="AA33" s="1201" t="s">
        <v>282</v>
      </c>
      <c r="AB33" s="1202"/>
      <c r="AC33" s="1202"/>
      <c r="AD33" s="1210"/>
      <c r="AE33" s="1201" t="s">
        <v>281</v>
      </c>
      <c r="AF33" s="1210"/>
      <c r="AG33" s="1201" t="s">
        <v>282</v>
      </c>
      <c r="AH33" s="1202"/>
      <c r="AI33" s="1202"/>
      <c r="AJ33" s="1203"/>
      <c r="AK33" s="1204" t="s">
        <v>281</v>
      </c>
      <c r="AL33" s="1205"/>
      <c r="AM33" s="1206" t="s">
        <v>282</v>
      </c>
      <c r="AN33" s="1207"/>
      <c r="AO33" s="1207"/>
      <c r="AP33" s="1208"/>
      <c r="AQ33" s="1209" t="s">
        <v>281</v>
      </c>
      <c r="AR33" s="1202"/>
      <c r="AS33" s="1210"/>
      <c r="AT33" s="1201" t="s">
        <v>282</v>
      </c>
      <c r="AU33" s="1202"/>
      <c r="AV33" s="1202"/>
      <c r="AW33" s="1202"/>
      <c r="AX33" s="1202"/>
      <c r="AY33" s="1203"/>
    </row>
    <row r="34" spans="1:51" ht="21.75" customHeight="1" thickBot="1">
      <c r="A34" s="1273" t="s">
        <v>285</v>
      </c>
      <c r="B34" s="1274"/>
      <c r="C34" s="1274"/>
      <c r="D34" s="1274"/>
      <c r="E34" s="1274"/>
      <c r="F34" s="1275"/>
      <c r="G34" s="1275"/>
      <c r="H34" s="1275"/>
      <c r="I34" s="1275"/>
      <c r="J34" s="1275"/>
      <c r="K34" s="1275"/>
      <c r="L34" s="1276"/>
      <c r="M34" s="1297">
        <f>M24</f>
        <v>48854</v>
      </c>
      <c r="N34" s="1279"/>
      <c r="O34" s="1279">
        <f>O24</f>
        <v>361059949</v>
      </c>
      <c r="P34" s="1279"/>
      <c r="Q34" s="1279"/>
      <c r="R34" s="1280"/>
      <c r="S34" s="1281">
        <f>SUM('[1]normatíva'!S55:T55)</f>
        <v>0</v>
      </c>
      <c r="T34" s="1278"/>
      <c r="U34" s="1282">
        <f>SUM('[1]normatíva'!U55:X55)</f>
        <v>0</v>
      </c>
      <c r="V34" s="1283"/>
      <c r="W34" s="1283"/>
      <c r="X34" s="1277"/>
      <c r="Y34" s="1278">
        <f>SUM('[1]normatíva'!Y55:Z55)</f>
        <v>0</v>
      </c>
      <c r="Z34" s="1278"/>
      <c r="AA34" s="1278">
        <f>SUM('[1]normatíva'!AA55:AD55)</f>
        <v>0</v>
      </c>
      <c r="AB34" s="1278"/>
      <c r="AC34" s="1278"/>
      <c r="AD34" s="1278"/>
      <c r="AE34" s="1278">
        <f>AE24</f>
        <v>0</v>
      </c>
      <c r="AF34" s="1278"/>
      <c r="AG34" s="1278">
        <f>AG24</f>
        <v>0</v>
      </c>
      <c r="AH34" s="1278"/>
      <c r="AI34" s="1278"/>
      <c r="AJ34" s="1284"/>
      <c r="AK34" s="1297">
        <f>AK24</f>
        <v>48859</v>
      </c>
      <c r="AL34" s="1279"/>
      <c r="AM34" s="1279">
        <f>AM24</f>
        <v>361216616</v>
      </c>
      <c r="AN34" s="1278"/>
      <c r="AO34" s="1278"/>
      <c r="AP34" s="1284"/>
      <c r="AQ34" s="1285">
        <f>AQ24</f>
        <v>5</v>
      </c>
      <c r="AR34" s="1286"/>
      <c r="AS34" s="1287"/>
      <c r="AT34" s="1288">
        <f>AT24</f>
        <v>156667</v>
      </c>
      <c r="AU34" s="1289"/>
      <c r="AV34" s="1289"/>
      <c r="AW34" s="1289"/>
      <c r="AX34" s="1289"/>
      <c r="AY34" s="1290"/>
    </row>
    <row r="35" spans="1:51" ht="21.75" customHeight="1">
      <c r="A35" s="1172" t="s">
        <v>318</v>
      </c>
      <c r="B35" s="1173"/>
      <c r="C35" s="1173"/>
      <c r="D35" s="1173"/>
      <c r="E35" s="1173"/>
      <c r="F35" s="1104"/>
      <c r="G35" s="1104"/>
      <c r="H35" s="1104"/>
      <c r="I35" s="1104"/>
      <c r="J35" s="1104"/>
      <c r="K35" s="1104"/>
      <c r="L35" s="1132"/>
      <c r="M35" s="1124">
        <v>120</v>
      </c>
      <c r="N35" s="1087"/>
      <c r="O35" s="1176">
        <v>6188333</v>
      </c>
      <c r="P35" s="1298"/>
      <c r="Q35" s="1298"/>
      <c r="R35" s="1299"/>
      <c r="S35" s="1085"/>
      <c r="T35" s="1086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6"/>
      <c r="AF35" s="1086"/>
      <c r="AG35" s="1096"/>
      <c r="AH35" s="1096"/>
      <c r="AI35" s="1096"/>
      <c r="AJ35" s="1097"/>
      <c r="AK35" s="1124">
        <v>120</v>
      </c>
      <c r="AL35" s="1087"/>
      <c r="AM35" s="1118">
        <v>6188333</v>
      </c>
      <c r="AN35" s="1118"/>
      <c r="AO35" s="1118"/>
      <c r="AP35" s="1176"/>
      <c r="AQ35" s="1124">
        <v>0</v>
      </c>
      <c r="AR35" s="1087"/>
      <c r="AS35" s="1087"/>
      <c r="AT35" s="1118">
        <v>0</v>
      </c>
      <c r="AU35" s="1087"/>
      <c r="AV35" s="1087"/>
      <c r="AW35" s="1087"/>
      <c r="AX35" s="1087"/>
      <c r="AY35" s="1120"/>
    </row>
    <row r="36" spans="1:51" ht="21.75" customHeight="1">
      <c r="A36" s="1172" t="s">
        <v>319</v>
      </c>
      <c r="B36" s="1173"/>
      <c r="C36" s="1173"/>
      <c r="D36" s="1173"/>
      <c r="E36" s="1173"/>
      <c r="F36" s="1104"/>
      <c r="G36" s="1104"/>
      <c r="H36" s="1104"/>
      <c r="I36" s="1104"/>
      <c r="J36" s="1104"/>
      <c r="K36" s="1104"/>
      <c r="L36" s="1132"/>
      <c r="M36" s="1124">
        <v>228</v>
      </c>
      <c r="N36" s="1087"/>
      <c r="O36" s="1176">
        <v>12063333</v>
      </c>
      <c r="P36" s="1298"/>
      <c r="Q36" s="1298"/>
      <c r="R36" s="1299"/>
      <c r="S36" s="1085"/>
      <c r="T36" s="1086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6"/>
      <c r="AF36" s="1086"/>
      <c r="AG36" s="1096"/>
      <c r="AH36" s="1096"/>
      <c r="AI36" s="1096"/>
      <c r="AJ36" s="1097"/>
      <c r="AK36" s="1124">
        <v>227</v>
      </c>
      <c r="AL36" s="1087"/>
      <c r="AM36" s="1118">
        <v>11985000</v>
      </c>
      <c r="AN36" s="1118"/>
      <c r="AO36" s="1118"/>
      <c r="AP36" s="1176"/>
      <c r="AQ36" s="1124">
        <v>-1</v>
      </c>
      <c r="AR36" s="1087"/>
      <c r="AS36" s="1087"/>
      <c r="AT36" s="1118">
        <v>-78333</v>
      </c>
      <c r="AU36" s="1087"/>
      <c r="AV36" s="1087"/>
      <c r="AW36" s="1087"/>
      <c r="AX36" s="1087"/>
      <c r="AY36" s="1120"/>
    </row>
    <row r="37" spans="1:51" ht="21.75" customHeight="1">
      <c r="A37" s="1172" t="s">
        <v>492</v>
      </c>
      <c r="B37" s="1173"/>
      <c r="C37" s="1173"/>
      <c r="D37" s="1173"/>
      <c r="E37" s="1173"/>
      <c r="F37" s="1104"/>
      <c r="G37" s="1104"/>
      <c r="H37" s="1104"/>
      <c r="I37" s="1104"/>
      <c r="J37" s="1104"/>
      <c r="K37" s="1104"/>
      <c r="L37" s="1132"/>
      <c r="M37" s="1124">
        <v>201</v>
      </c>
      <c r="N37" s="1087"/>
      <c r="O37" s="1176">
        <v>12063333</v>
      </c>
      <c r="P37" s="1298"/>
      <c r="Q37" s="1298"/>
      <c r="R37" s="1299"/>
      <c r="S37" s="1085"/>
      <c r="T37" s="1086"/>
      <c r="U37" s="1087"/>
      <c r="V37" s="1087"/>
      <c r="W37" s="1087"/>
      <c r="X37" s="1087"/>
      <c r="Y37" s="1087"/>
      <c r="Z37" s="1087"/>
      <c r="AA37" s="1087"/>
      <c r="AB37" s="1087"/>
      <c r="AC37" s="1087"/>
      <c r="AD37" s="1087"/>
      <c r="AE37" s="1086"/>
      <c r="AF37" s="1086"/>
      <c r="AG37" s="1096"/>
      <c r="AH37" s="1096"/>
      <c r="AI37" s="1096"/>
      <c r="AJ37" s="1097"/>
      <c r="AK37" s="1124">
        <v>200</v>
      </c>
      <c r="AL37" s="1087"/>
      <c r="AM37" s="1118">
        <v>11985000</v>
      </c>
      <c r="AN37" s="1118"/>
      <c r="AO37" s="1118"/>
      <c r="AP37" s="1176"/>
      <c r="AQ37" s="1124">
        <v>-1</v>
      </c>
      <c r="AR37" s="1087"/>
      <c r="AS37" s="1087"/>
      <c r="AT37" s="1118">
        <v>-78333</v>
      </c>
      <c r="AU37" s="1087"/>
      <c r="AV37" s="1087"/>
      <c r="AW37" s="1087"/>
      <c r="AX37" s="1087"/>
      <c r="AY37" s="1120"/>
    </row>
    <row r="38" spans="1:51" ht="21.75" customHeight="1">
      <c r="A38" s="1172" t="s">
        <v>350</v>
      </c>
      <c r="B38" s="1173"/>
      <c r="C38" s="1173"/>
      <c r="D38" s="1173"/>
      <c r="E38" s="1173"/>
      <c r="F38" s="1104"/>
      <c r="G38" s="1104"/>
      <c r="H38" s="1104"/>
      <c r="I38" s="1104"/>
      <c r="J38" s="1104"/>
      <c r="K38" s="1104"/>
      <c r="L38" s="1132"/>
      <c r="M38" s="1124">
        <v>411</v>
      </c>
      <c r="N38" s="1087"/>
      <c r="O38" s="1176">
        <v>53580000</v>
      </c>
      <c r="P38" s="1298"/>
      <c r="Q38" s="1298"/>
      <c r="R38" s="1299"/>
      <c r="S38" s="1085"/>
      <c r="T38" s="1086"/>
      <c r="U38" s="1087"/>
      <c r="V38" s="1087"/>
      <c r="W38" s="1087"/>
      <c r="X38" s="1087"/>
      <c r="Y38" s="1087"/>
      <c r="Z38" s="1087"/>
      <c r="AA38" s="1087"/>
      <c r="AB38" s="1087"/>
      <c r="AC38" s="1087"/>
      <c r="AD38" s="1087"/>
      <c r="AE38" s="1086"/>
      <c r="AF38" s="1086"/>
      <c r="AG38" s="1096"/>
      <c r="AH38" s="1096"/>
      <c r="AI38" s="1096"/>
      <c r="AJ38" s="1097"/>
      <c r="AK38" s="1124">
        <v>411</v>
      </c>
      <c r="AL38" s="1087"/>
      <c r="AM38" s="1118">
        <v>53580000</v>
      </c>
      <c r="AN38" s="1118"/>
      <c r="AO38" s="1118"/>
      <c r="AP38" s="1176"/>
      <c r="AQ38" s="1124">
        <v>0</v>
      </c>
      <c r="AR38" s="1087"/>
      <c r="AS38" s="1087"/>
      <c r="AT38" s="1118">
        <v>0</v>
      </c>
      <c r="AU38" s="1087"/>
      <c r="AV38" s="1087"/>
      <c r="AW38" s="1087"/>
      <c r="AX38" s="1087"/>
      <c r="AY38" s="1120"/>
    </row>
    <row r="39" spans="1:51" ht="21.75" customHeight="1">
      <c r="A39" s="1172" t="s">
        <v>663</v>
      </c>
      <c r="B39" s="1173"/>
      <c r="C39" s="1173"/>
      <c r="D39" s="1173"/>
      <c r="E39" s="1173"/>
      <c r="F39" s="1104"/>
      <c r="G39" s="1104"/>
      <c r="H39" s="1104"/>
      <c r="I39" s="1104"/>
      <c r="J39" s="1104"/>
      <c r="K39" s="1104"/>
      <c r="L39" s="1132"/>
      <c r="M39" s="1124">
        <v>205</v>
      </c>
      <c r="N39" s="1087"/>
      <c r="O39" s="1176">
        <v>31646667</v>
      </c>
      <c r="P39" s="1298"/>
      <c r="Q39" s="1298"/>
      <c r="R39" s="1299"/>
      <c r="S39" s="1085"/>
      <c r="T39" s="1086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6"/>
      <c r="AF39" s="1086"/>
      <c r="AG39" s="1096"/>
      <c r="AH39" s="1096"/>
      <c r="AI39" s="1096"/>
      <c r="AJ39" s="1097"/>
      <c r="AK39" s="1124">
        <v>205</v>
      </c>
      <c r="AL39" s="1087"/>
      <c r="AM39" s="1118">
        <v>31646667</v>
      </c>
      <c r="AN39" s="1118"/>
      <c r="AO39" s="1118"/>
      <c r="AP39" s="1176"/>
      <c r="AQ39" s="1124">
        <v>0</v>
      </c>
      <c r="AR39" s="1087"/>
      <c r="AS39" s="1087"/>
      <c r="AT39" s="1118">
        <v>0</v>
      </c>
      <c r="AU39" s="1087"/>
      <c r="AV39" s="1087"/>
      <c r="AW39" s="1087"/>
      <c r="AX39" s="1087"/>
      <c r="AY39" s="1120"/>
    </row>
    <row r="40" spans="1:51" ht="21.75" customHeight="1">
      <c r="A40" s="1172" t="s">
        <v>664</v>
      </c>
      <c r="B40" s="1173"/>
      <c r="C40" s="1173"/>
      <c r="D40" s="1173"/>
      <c r="E40" s="1173"/>
      <c r="F40" s="1104"/>
      <c r="G40" s="1104"/>
      <c r="H40" s="1104"/>
      <c r="I40" s="1104"/>
      <c r="J40" s="1104"/>
      <c r="K40" s="1104"/>
      <c r="L40" s="1132"/>
      <c r="M40" s="1134">
        <v>23</v>
      </c>
      <c r="N40" s="1136"/>
      <c r="O40" s="1088">
        <v>3603333</v>
      </c>
      <c r="P40" s="1089"/>
      <c r="Q40" s="1089"/>
      <c r="R40" s="1133"/>
      <c r="S40" s="1156"/>
      <c r="T40" s="1157"/>
      <c r="U40" s="1158"/>
      <c r="V40" s="1159"/>
      <c r="W40" s="1159"/>
      <c r="X40" s="1157"/>
      <c r="Y40" s="1158"/>
      <c r="Z40" s="1157"/>
      <c r="AA40" s="1158"/>
      <c r="AB40" s="1159"/>
      <c r="AC40" s="1159"/>
      <c r="AD40" s="1157"/>
      <c r="AE40" s="1160"/>
      <c r="AF40" s="1136"/>
      <c r="AG40" s="1088"/>
      <c r="AH40" s="1089"/>
      <c r="AI40" s="1089"/>
      <c r="AJ40" s="1133"/>
      <c r="AK40" s="1134">
        <v>23</v>
      </c>
      <c r="AL40" s="1136"/>
      <c r="AM40" s="1088">
        <v>3603333</v>
      </c>
      <c r="AN40" s="1089"/>
      <c r="AO40" s="1089"/>
      <c r="AP40" s="1133"/>
      <c r="AQ40" s="1124">
        <v>0</v>
      </c>
      <c r="AR40" s="1087"/>
      <c r="AS40" s="1087"/>
      <c r="AT40" s="1118">
        <v>0</v>
      </c>
      <c r="AU40" s="1087"/>
      <c r="AV40" s="1087"/>
      <c r="AW40" s="1087"/>
      <c r="AX40" s="1087"/>
      <c r="AY40" s="1120"/>
    </row>
    <row r="41" spans="1:51" ht="21.75" customHeight="1">
      <c r="A41" s="1172" t="s">
        <v>320</v>
      </c>
      <c r="B41" s="1173"/>
      <c r="C41" s="1173"/>
      <c r="D41" s="1173"/>
      <c r="E41" s="1173"/>
      <c r="F41" s="1104"/>
      <c r="G41" s="1104"/>
      <c r="H41" s="1104"/>
      <c r="I41" s="1104"/>
      <c r="J41" s="1104"/>
      <c r="K41" s="1104"/>
      <c r="L41" s="1132"/>
      <c r="M41" s="1124">
        <v>402</v>
      </c>
      <c r="N41" s="1087"/>
      <c r="O41" s="1118">
        <v>26241667</v>
      </c>
      <c r="P41" s="1118"/>
      <c r="Q41" s="1118"/>
      <c r="R41" s="1119"/>
      <c r="S41" s="1085"/>
      <c r="T41" s="1086"/>
      <c r="U41" s="1087"/>
      <c r="V41" s="1087"/>
      <c r="W41" s="1087"/>
      <c r="X41" s="1087"/>
      <c r="Y41" s="1087"/>
      <c r="Z41" s="1087"/>
      <c r="AA41" s="1118"/>
      <c r="AB41" s="1118"/>
      <c r="AC41" s="1118"/>
      <c r="AD41" s="1118"/>
      <c r="AE41" s="1086">
        <v>-74</v>
      </c>
      <c r="AF41" s="1086"/>
      <c r="AG41" s="1096">
        <v>-4856667</v>
      </c>
      <c r="AH41" s="1096"/>
      <c r="AI41" s="1096"/>
      <c r="AJ41" s="1097"/>
      <c r="AK41" s="1124">
        <v>332</v>
      </c>
      <c r="AL41" s="1087"/>
      <c r="AM41" s="1118">
        <v>21620000</v>
      </c>
      <c r="AN41" s="1118"/>
      <c r="AO41" s="1118"/>
      <c r="AP41" s="1176"/>
      <c r="AQ41" s="1124">
        <v>4</v>
      </c>
      <c r="AR41" s="1087"/>
      <c r="AS41" s="1087"/>
      <c r="AT41" s="1118">
        <v>235000</v>
      </c>
      <c r="AU41" s="1087"/>
      <c r="AV41" s="1087"/>
      <c r="AW41" s="1087"/>
      <c r="AX41" s="1087"/>
      <c r="AY41" s="1120"/>
    </row>
    <row r="42" spans="1:51" ht="21.75" customHeight="1">
      <c r="A42" s="1172" t="s">
        <v>665</v>
      </c>
      <c r="B42" s="1173"/>
      <c r="C42" s="1173"/>
      <c r="D42" s="1173"/>
      <c r="E42" s="1173"/>
      <c r="F42" s="1104"/>
      <c r="G42" s="1104"/>
      <c r="H42" s="1104"/>
      <c r="I42" s="1104"/>
      <c r="J42" s="1104"/>
      <c r="K42" s="1104"/>
      <c r="L42" s="1132"/>
      <c r="M42" s="1124">
        <v>249</v>
      </c>
      <c r="N42" s="1087"/>
      <c r="O42" s="1118">
        <v>19191667</v>
      </c>
      <c r="P42" s="1118"/>
      <c r="Q42" s="1118"/>
      <c r="R42" s="1119"/>
      <c r="S42" s="1085"/>
      <c r="T42" s="1086"/>
      <c r="U42" s="1087"/>
      <c r="V42" s="1087"/>
      <c r="W42" s="1087"/>
      <c r="X42" s="1087"/>
      <c r="Y42" s="1087"/>
      <c r="Z42" s="1087"/>
      <c r="AA42" s="1087"/>
      <c r="AB42" s="1087"/>
      <c r="AC42" s="1087"/>
      <c r="AD42" s="1087"/>
      <c r="AE42" s="1086">
        <v>-3</v>
      </c>
      <c r="AF42" s="1086"/>
      <c r="AG42" s="1096">
        <v>-235000</v>
      </c>
      <c r="AH42" s="1096"/>
      <c r="AI42" s="1096"/>
      <c r="AJ42" s="1097"/>
      <c r="AK42" s="1124">
        <v>245</v>
      </c>
      <c r="AL42" s="1087"/>
      <c r="AM42" s="1118">
        <v>18956667</v>
      </c>
      <c r="AN42" s="1118"/>
      <c r="AO42" s="1118"/>
      <c r="AP42" s="1176"/>
      <c r="AQ42" s="1124">
        <v>-1</v>
      </c>
      <c r="AR42" s="1087"/>
      <c r="AS42" s="1087"/>
      <c r="AT42" s="1118">
        <v>0</v>
      </c>
      <c r="AU42" s="1087"/>
      <c r="AV42" s="1087"/>
      <c r="AW42" s="1087"/>
      <c r="AX42" s="1087"/>
      <c r="AY42" s="1120"/>
    </row>
    <row r="43" spans="1:51" ht="21.75" customHeight="1">
      <c r="A43" s="1172" t="s">
        <v>321</v>
      </c>
      <c r="B43" s="1300"/>
      <c r="C43" s="1300"/>
      <c r="D43" s="1300"/>
      <c r="E43" s="1300"/>
      <c r="F43" s="1301"/>
      <c r="G43" s="1301"/>
      <c r="H43" s="1301"/>
      <c r="I43" s="1301"/>
      <c r="J43" s="1301"/>
      <c r="K43" s="1301"/>
      <c r="L43" s="1302"/>
      <c r="M43" s="1124">
        <v>320</v>
      </c>
      <c r="N43" s="1087"/>
      <c r="O43" s="1118">
        <v>36346667</v>
      </c>
      <c r="P43" s="1118"/>
      <c r="Q43" s="1118"/>
      <c r="R43" s="1119"/>
      <c r="S43" s="1085"/>
      <c r="T43" s="1086"/>
      <c r="U43" s="1087"/>
      <c r="V43" s="1087"/>
      <c r="W43" s="1087"/>
      <c r="X43" s="1087"/>
      <c r="Y43" s="1087"/>
      <c r="Z43" s="1087"/>
      <c r="AA43" s="1087"/>
      <c r="AB43" s="1087"/>
      <c r="AC43" s="1087"/>
      <c r="AD43" s="1087"/>
      <c r="AE43" s="1086"/>
      <c r="AF43" s="1086"/>
      <c r="AG43" s="1096"/>
      <c r="AH43" s="1096"/>
      <c r="AI43" s="1096"/>
      <c r="AJ43" s="1097"/>
      <c r="AK43" s="1124">
        <v>320</v>
      </c>
      <c r="AL43" s="1087"/>
      <c r="AM43" s="1118">
        <v>36346667</v>
      </c>
      <c r="AN43" s="1118"/>
      <c r="AO43" s="1118"/>
      <c r="AP43" s="1176"/>
      <c r="AQ43" s="1124">
        <v>0</v>
      </c>
      <c r="AR43" s="1087"/>
      <c r="AS43" s="1087"/>
      <c r="AT43" s="1118">
        <v>0</v>
      </c>
      <c r="AU43" s="1087"/>
      <c r="AV43" s="1087"/>
      <c r="AW43" s="1087"/>
      <c r="AX43" s="1087"/>
      <c r="AY43" s="1120"/>
    </row>
    <row r="44" spans="1:51" ht="21.75" customHeight="1">
      <c r="A44" s="1172" t="s">
        <v>322</v>
      </c>
      <c r="B44" s="1173"/>
      <c r="C44" s="1173"/>
      <c r="D44" s="1173"/>
      <c r="E44" s="1173"/>
      <c r="F44" s="1104"/>
      <c r="G44" s="1104"/>
      <c r="H44" s="1104"/>
      <c r="I44" s="1104"/>
      <c r="J44" s="1104"/>
      <c r="K44" s="1104"/>
      <c r="L44" s="1132"/>
      <c r="M44" s="1124">
        <v>424</v>
      </c>
      <c r="N44" s="1087"/>
      <c r="O44" s="1118">
        <v>24048333</v>
      </c>
      <c r="P44" s="1118"/>
      <c r="Q44" s="1118"/>
      <c r="R44" s="1119"/>
      <c r="S44" s="1085"/>
      <c r="T44" s="1086"/>
      <c r="U44" s="1087"/>
      <c r="V44" s="1087"/>
      <c r="W44" s="1087"/>
      <c r="X44" s="1087"/>
      <c r="Y44" s="1087"/>
      <c r="Z44" s="1087"/>
      <c r="AA44" s="1118"/>
      <c r="AB44" s="1118"/>
      <c r="AC44" s="1118"/>
      <c r="AD44" s="1118"/>
      <c r="AE44" s="1086">
        <v>-76</v>
      </c>
      <c r="AF44" s="1086"/>
      <c r="AG44" s="1096">
        <v>-4308333</v>
      </c>
      <c r="AH44" s="1096"/>
      <c r="AI44" s="1096"/>
      <c r="AJ44" s="1097"/>
      <c r="AK44" s="1124">
        <v>348</v>
      </c>
      <c r="AL44" s="1087"/>
      <c r="AM44" s="1118">
        <v>19740000</v>
      </c>
      <c r="AN44" s="1118"/>
      <c r="AO44" s="1118"/>
      <c r="AP44" s="1176"/>
      <c r="AQ44" s="1124">
        <v>0</v>
      </c>
      <c r="AR44" s="1087"/>
      <c r="AS44" s="1087"/>
      <c r="AT44" s="1118">
        <v>0</v>
      </c>
      <c r="AU44" s="1087"/>
      <c r="AV44" s="1087"/>
      <c r="AW44" s="1087"/>
      <c r="AX44" s="1087"/>
      <c r="AY44" s="1120"/>
    </row>
    <row r="45" spans="1:51" ht="21.75" customHeight="1">
      <c r="A45" s="1172" t="s">
        <v>323</v>
      </c>
      <c r="B45" s="1173"/>
      <c r="C45" s="1173"/>
      <c r="D45" s="1173"/>
      <c r="E45" s="1173"/>
      <c r="F45" s="1104"/>
      <c r="G45" s="1104"/>
      <c r="H45" s="1104"/>
      <c r="I45" s="1104"/>
      <c r="J45" s="1104"/>
      <c r="K45" s="1104"/>
      <c r="L45" s="1132"/>
      <c r="M45" s="1124">
        <v>114</v>
      </c>
      <c r="N45" s="1087"/>
      <c r="O45" s="1118">
        <v>7990000</v>
      </c>
      <c r="P45" s="1118"/>
      <c r="Q45" s="1118"/>
      <c r="R45" s="1119"/>
      <c r="S45" s="1085"/>
      <c r="T45" s="1086"/>
      <c r="U45" s="1087"/>
      <c r="V45" s="1087"/>
      <c r="W45" s="1087"/>
      <c r="X45" s="1087"/>
      <c r="Y45" s="1087"/>
      <c r="Z45" s="1087"/>
      <c r="AA45" s="1087"/>
      <c r="AB45" s="1087"/>
      <c r="AC45" s="1087"/>
      <c r="AD45" s="1087"/>
      <c r="AE45" s="1086"/>
      <c r="AF45" s="1086"/>
      <c r="AG45" s="1096"/>
      <c r="AH45" s="1096"/>
      <c r="AI45" s="1096"/>
      <c r="AJ45" s="1097"/>
      <c r="AK45" s="1124">
        <v>114</v>
      </c>
      <c r="AL45" s="1087"/>
      <c r="AM45" s="1118">
        <v>7990000</v>
      </c>
      <c r="AN45" s="1118"/>
      <c r="AO45" s="1118"/>
      <c r="AP45" s="1176"/>
      <c r="AQ45" s="1124">
        <v>0</v>
      </c>
      <c r="AR45" s="1087"/>
      <c r="AS45" s="1087"/>
      <c r="AT45" s="1118">
        <v>0</v>
      </c>
      <c r="AU45" s="1087"/>
      <c r="AV45" s="1087"/>
      <c r="AW45" s="1087"/>
      <c r="AX45" s="1087"/>
      <c r="AY45" s="1120"/>
    </row>
    <row r="46" spans="1:51" ht="21.75" customHeight="1">
      <c r="A46" s="1172" t="s">
        <v>324</v>
      </c>
      <c r="B46" s="1173"/>
      <c r="C46" s="1173"/>
      <c r="D46" s="1173"/>
      <c r="E46" s="1173"/>
      <c r="F46" s="1104"/>
      <c r="G46" s="1104"/>
      <c r="H46" s="1104"/>
      <c r="I46" s="1104"/>
      <c r="J46" s="1104"/>
      <c r="K46" s="1104"/>
      <c r="L46" s="1132"/>
      <c r="M46" s="1124">
        <v>95</v>
      </c>
      <c r="N46" s="1087"/>
      <c r="O46" s="1118">
        <v>3368333</v>
      </c>
      <c r="P46" s="1118"/>
      <c r="Q46" s="1118"/>
      <c r="R46" s="1119"/>
      <c r="S46" s="1085"/>
      <c r="T46" s="1086"/>
      <c r="U46" s="1087"/>
      <c r="V46" s="1087"/>
      <c r="W46" s="1087"/>
      <c r="X46" s="1087"/>
      <c r="Y46" s="1087"/>
      <c r="Z46" s="1087"/>
      <c r="AA46" s="1118"/>
      <c r="AB46" s="1118"/>
      <c r="AC46" s="1118"/>
      <c r="AD46" s="1118"/>
      <c r="AE46" s="1086"/>
      <c r="AF46" s="1086"/>
      <c r="AG46" s="1096"/>
      <c r="AH46" s="1096"/>
      <c r="AI46" s="1096"/>
      <c r="AJ46" s="1097"/>
      <c r="AK46" s="1124">
        <v>107</v>
      </c>
      <c r="AL46" s="1087"/>
      <c r="AM46" s="1118">
        <v>3760000</v>
      </c>
      <c r="AN46" s="1118"/>
      <c r="AO46" s="1118"/>
      <c r="AP46" s="1176"/>
      <c r="AQ46" s="1124">
        <v>12</v>
      </c>
      <c r="AR46" s="1087"/>
      <c r="AS46" s="1087"/>
      <c r="AT46" s="1118">
        <v>391667</v>
      </c>
      <c r="AU46" s="1087"/>
      <c r="AV46" s="1087"/>
      <c r="AW46" s="1087"/>
      <c r="AX46" s="1087"/>
      <c r="AY46" s="1120"/>
    </row>
    <row r="47" spans="1:51" ht="21.75" customHeight="1">
      <c r="A47" s="1303" t="s">
        <v>325</v>
      </c>
      <c r="B47" s="1304"/>
      <c r="C47" s="1304"/>
      <c r="D47" s="1304"/>
      <c r="E47" s="1304"/>
      <c r="F47" s="1305"/>
      <c r="G47" s="1305"/>
      <c r="H47" s="1305"/>
      <c r="I47" s="1305"/>
      <c r="J47" s="1305"/>
      <c r="K47" s="1305"/>
      <c r="L47" s="1306"/>
      <c r="M47" s="1124">
        <v>88</v>
      </c>
      <c r="N47" s="1087"/>
      <c r="O47" s="1118">
        <v>16763333</v>
      </c>
      <c r="P47" s="1118"/>
      <c r="Q47" s="1118"/>
      <c r="R47" s="1119"/>
      <c r="S47" s="1085"/>
      <c r="T47" s="1086"/>
      <c r="U47" s="1087"/>
      <c r="V47" s="1087"/>
      <c r="W47" s="1087"/>
      <c r="X47" s="1087"/>
      <c r="Y47" s="1087"/>
      <c r="Z47" s="1087"/>
      <c r="AA47" s="1118"/>
      <c r="AB47" s="1118"/>
      <c r="AC47" s="1118"/>
      <c r="AD47" s="1118"/>
      <c r="AE47" s="1086"/>
      <c r="AF47" s="1086"/>
      <c r="AG47" s="1096"/>
      <c r="AH47" s="1096"/>
      <c r="AI47" s="1096"/>
      <c r="AJ47" s="1097"/>
      <c r="AK47" s="1124">
        <v>88</v>
      </c>
      <c r="AL47" s="1087"/>
      <c r="AM47" s="1118">
        <v>16763333</v>
      </c>
      <c r="AN47" s="1118"/>
      <c r="AO47" s="1118"/>
      <c r="AP47" s="1176"/>
      <c r="AQ47" s="1124">
        <v>0</v>
      </c>
      <c r="AR47" s="1087"/>
      <c r="AS47" s="1087"/>
      <c r="AT47" s="1118">
        <v>0</v>
      </c>
      <c r="AU47" s="1087"/>
      <c r="AV47" s="1087"/>
      <c r="AW47" s="1087"/>
      <c r="AX47" s="1087"/>
      <c r="AY47" s="1120"/>
    </row>
    <row r="48" spans="1:51" ht="21.75" customHeight="1">
      <c r="A48" s="1172" t="s">
        <v>326</v>
      </c>
      <c r="B48" s="1173"/>
      <c r="C48" s="1173"/>
      <c r="D48" s="1173"/>
      <c r="E48" s="1173"/>
      <c r="F48" s="1104"/>
      <c r="G48" s="1104"/>
      <c r="H48" s="1104"/>
      <c r="I48" s="1104"/>
      <c r="J48" s="1104"/>
      <c r="K48" s="1104"/>
      <c r="L48" s="1132"/>
      <c r="M48" s="1124">
        <v>100</v>
      </c>
      <c r="N48" s="1087"/>
      <c r="O48" s="1118">
        <v>9556667</v>
      </c>
      <c r="P48" s="1118"/>
      <c r="Q48" s="1118"/>
      <c r="R48" s="1119"/>
      <c r="S48" s="1085"/>
      <c r="T48" s="1086"/>
      <c r="U48" s="1087"/>
      <c r="V48" s="1087"/>
      <c r="W48" s="1087"/>
      <c r="X48" s="1087"/>
      <c r="Y48" s="1087"/>
      <c r="Z48" s="1087"/>
      <c r="AA48" s="1118"/>
      <c r="AB48" s="1118"/>
      <c r="AC48" s="1118"/>
      <c r="AD48" s="1118"/>
      <c r="AE48" s="1087">
        <v>-16</v>
      </c>
      <c r="AF48" s="1087"/>
      <c r="AG48" s="1118">
        <v>-1566667</v>
      </c>
      <c r="AH48" s="1118"/>
      <c r="AI48" s="1118"/>
      <c r="AJ48" s="1119"/>
      <c r="AK48" s="1124">
        <v>84</v>
      </c>
      <c r="AL48" s="1087"/>
      <c r="AM48" s="1118">
        <v>7990000</v>
      </c>
      <c r="AN48" s="1118"/>
      <c r="AO48" s="1118"/>
      <c r="AP48" s="1176"/>
      <c r="AQ48" s="1124">
        <v>0</v>
      </c>
      <c r="AR48" s="1087"/>
      <c r="AS48" s="1087"/>
      <c r="AT48" s="1118">
        <v>0</v>
      </c>
      <c r="AU48" s="1087"/>
      <c r="AV48" s="1087"/>
      <c r="AW48" s="1087"/>
      <c r="AX48" s="1087"/>
      <c r="AY48" s="1120"/>
    </row>
    <row r="49" spans="1:51" ht="21.75" customHeight="1">
      <c r="A49" s="1172" t="s">
        <v>351</v>
      </c>
      <c r="B49" s="1173"/>
      <c r="C49" s="1173"/>
      <c r="D49" s="1173"/>
      <c r="E49" s="1173"/>
      <c r="F49" s="1104"/>
      <c r="G49" s="1104"/>
      <c r="H49" s="1104"/>
      <c r="I49" s="1104"/>
      <c r="J49" s="1104"/>
      <c r="K49" s="1104"/>
      <c r="L49" s="1132"/>
      <c r="M49" s="1124">
        <v>299</v>
      </c>
      <c r="N49" s="1087"/>
      <c r="O49" s="1118">
        <v>4543333</v>
      </c>
      <c r="P49" s="1118"/>
      <c r="Q49" s="1118"/>
      <c r="R49" s="1119"/>
      <c r="S49" s="1085"/>
      <c r="T49" s="1086"/>
      <c r="U49" s="1087"/>
      <c r="V49" s="1087"/>
      <c r="W49" s="1087"/>
      <c r="X49" s="1087"/>
      <c r="Y49" s="1087"/>
      <c r="Z49" s="1087"/>
      <c r="AA49" s="1087"/>
      <c r="AB49" s="1087"/>
      <c r="AC49" s="1087"/>
      <c r="AD49" s="1087"/>
      <c r="AE49" s="1087"/>
      <c r="AF49" s="1087"/>
      <c r="AG49" s="1118"/>
      <c r="AH49" s="1118"/>
      <c r="AI49" s="1118"/>
      <c r="AJ49" s="1119"/>
      <c r="AK49" s="1124">
        <v>249</v>
      </c>
      <c r="AL49" s="1087"/>
      <c r="AM49" s="1118">
        <v>3760000</v>
      </c>
      <c r="AN49" s="1118"/>
      <c r="AO49" s="1118"/>
      <c r="AP49" s="1176"/>
      <c r="AQ49" s="1124">
        <v>-50</v>
      </c>
      <c r="AR49" s="1087"/>
      <c r="AS49" s="1087"/>
      <c r="AT49" s="1118">
        <v>-783333</v>
      </c>
      <c r="AU49" s="1087"/>
      <c r="AV49" s="1087"/>
      <c r="AW49" s="1087"/>
      <c r="AX49" s="1087"/>
      <c r="AY49" s="1120"/>
    </row>
    <row r="50" spans="1:51" ht="21.75" customHeight="1">
      <c r="A50" s="1172" t="s">
        <v>352</v>
      </c>
      <c r="B50" s="1173"/>
      <c r="C50" s="1173"/>
      <c r="D50" s="1173"/>
      <c r="E50" s="1173"/>
      <c r="F50" s="1104"/>
      <c r="G50" s="1104"/>
      <c r="H50" s="1104"/>
      <c r="I50" s="1104"/>
      <c r="J50" s="1104"/>
      <c r="K50" s="1104"/>
      <c r="L50" s="1132"/>
      <c r="M50" s="1124">
        <v>72</v>
      </c>
      <c r="N50" s="1087"/>
      <c r="O50" s="1118">
        <v>783333</v>
      </c>
      <c r="P50" s="1118"/>
      <c r="Q50" s="1118"/>
      <c r="R50" s="1119"/>
      <c r="S50" s="1156"/>
      <c r="T50" s="1157"/>
      <c r="U50" s="1087"/>
      <c r="V50" s="1087"/>
      <c r="W50" s="1087"/>
      <c r="X50" s="1087"/>
      <c r="Y50" s="1087"/>
      <c r="Z50" s="1087"/>
      <c r="AA50" s="1087"/>
      <c r="AB50" s="1087"/>
      <c r="AC50" s="1087"/>
      <c r="AD50" s="1087"/>
      <c r="AE50" s="1087"/>
      <c r="AF50" s="1087"/>
      <c r="AG50" s="1118"/>
      <c r="AH50" s="1118"/>
      <c r="AI50" s="1118"/>
      <c r="AJ50" s="1119"/>
      <c r="AK50" s="1124">
        <v>58</v>
      </c>
      <c r="AL50" s="1087"/>
      <c r="AM50" s="1118">
        <v>626667</v>
      </c>
      <c r="AN50" s="1118"/>
      <c r="AO50" s="1118"/>
      <c r="AP50" s="1176"/>
      <c r="AQ50" s="1124">
        <v>-14</v>
      </c>
      <c r="AR50" s="1087"/>
      <c r="AS50" s="1087"/>
      <c r="AT50" s="1118">
        <v>-156666</v>
      </c>
      <c r="AU50" s="1087"/>
      <c r="AV50" s="1087"/>
      <c r="AW50" s="1087"/>
      <c r="AX50" s="1087"/>
      <c r="AY50" s="1120"/>
    </row>
    <row r="51" spans="1:51" ht="21.75" customHeight="1">
      <c r="A51" s="1172" t="s">
        <v>666</v>
      </c>
      <c r="B51" s="1173"/>
      <c r="C51" s="1173"/>
      <c r="D51" s="1173"/>
      <c r="E51" s="1173"/>
      <c r="F51" s="1104"/>
      <c r="G51" s="1104"/>
      <c r="H51" s="1104"/>
      <c r="I51" s="1104"/>
      <c r="J51" s="1104"/>
      <c r="K51" s="1104"/>
      <c r="L51" s="1132"/>
      <c r="M51" s="1134">
        <v>80</v>
      </c>
      <c r="N51" s="1136"/>
      <c r="O51" s="1088">
        <v>1566667</v>
      </c>
      <c r="P51" s="1089"/>
      <c r="Q51" s="1089"/>
      <c r="R51" s="1133"/>
      <c r="S51" s="1156"/>
      <c r="T51" s="1157"/>
      <c r="U51" s="1158"/>
      <c r="V51" s="1159"/>
      <c r="W51" s="1159"/>
      <c r="X51" s="1157"/>
      <c r="Y51" s="1158"/>
      <c r="Z51" s="1157"/>
      <c r="AA51" s="1158"/>
      <c r="AB51" s="1159"/>
      <c r="AC51" s="1159"/>
      <c r="AD51" s="1157"/>
      <c r="AE51" s="1158"/>
      <c r="AF51" s="1157"/>
      <c r="AG51" s="1114"/>
      <c r="AH51" s="1115"/>
      <c r="AI51" s="1115"/>
      <c r="AJ51" s="1116"/>
      <c r="AK51" s="1134">
        <v>80</v>
      </c>
      <c r="AL51" s="1136"/>
      <c r="AM51" s="1088">
        <v>1566667</v>
      </c>
      <c r="AN51" s="1089"/>
      <c r="AO51" s="1089"/>
      <c r="AP51" s="1133"/>
      <c r="AQ51" s="1124">
        <v>0</v>
      </c>
      <c r="AR51" s="1087"/>
      <c r="AS51" s="1087"/>
      <c r="AT51" s="1118">
        <v>0</v>
      </c>
      <c r="AU51" s="1087"/>
      <c r="AV51" s="1087"/>
      <c r="AW51" s="1087"/>
      <c r="AX51" s="1087"/>
      <c r="AY51" s="1120"/>
    </row>
    <row r="52" spans="1:51" ht="21.75" customHeight="1">
      <c r="A52" s="1307" t="s">
        <v>327</v>
      </c>
      <c r="B52" s="1308"/>
      <c r="C52" s="1308"/>
      <c r="D52" s="1308"/>
      <c r="E52" s="1308"/>
      <c r="F52" s="1309"/>
      <c r="G52" s="1309"/>
      <c r="H52" s="1309"/>
      <c r="I52" s="1309"/>
      <c r="J52" s="1309"/>
      <c r="K52" s="1309"/>
      <c r="L52" s="1310"/>
      <c r="M52" s="1177">
        <v>308</v>
      </c>
      <c r="N52" s="1178"/>
      <c r="O52" s="1179">
        <v>2350000</v>
      </c>
      <c r="P52" s="1179"/>
      <c r="Q52" s="1179"/>
      <c r="R52" s="1311"/>
      <c r="S52" s="1312"/>
      <c r="T52" s="1313"/>
      <c r="U52" s="1314"/>
      <c r="V52" s="1314"/>
      <c r="W52" s="1314"/>
      <c r="X52" s="1314"/>
      <c r="Y52" s="1314"/>
      <c r="Z52" s="1314"/>
      <c r="AA52" s="1314"/>
      <c r="AB52" s="1314"/>
      <c r="AC52" s="1314"/>
      <c r="AD52" s="1314"/>
      <c r="AE52" s="1178">
        <v>-24</v>
      </c>
      <c r="AF52" s="1178"/>
      <c r="AG52" s="1179">
        <v>-235000</v>
      </c>
      <c r="AH52" s="1179"/>
      <c r="AI52" s="1179"/>
      <c r="AJ52" s="1311"/>
      <c r="AK52" s="1177">
        <v>318</v>
      </c>
      <c r="AL52" s="1178"/>
      <c r="AM52" s="1179">
        <v>2428333</v>
      </c>
      <c r="AN52" s="1179"/>
      <c r="AO52" s="1179"/>
      <c r="AP52" s="1255"/>
      <c r="AQ52" s="1177">
        <v>34</v>
      </c>
      <c r="AR52" s="1178"/>
      <c r="AS52" s="1178"/>
      <c r="AT52" s="1179">
        <v>313333</v>
      </c>
      <c r="AU52" s="1178"/>
      <c r="AV52" s="1178"/>
      <c r="AW52" s="1178"/>
      <c r="AX52" s="1178"/>
      <c r="AY52" s="1180"/>
    </row>
    <row r="53" spans="1:51" ht="21.75" customHeight="1" thickBot="1">
      <c r="A53" s="1315" t="s">
        <v>353</v>
      </c>
      <c r="B53" s="1316"/>
      <c r="C53" s="1316"/>
      <c r="D53" s="1316"/>
      <c r="E53" s="1316"/>
      <c r="F53" s="1317"/>
      <c r="G53" s="1317"/>
      <c r="H53" s="1317"/>
      <c r="I53" s="1317"/>
      <c r="J53" s="1317"/>
      <c r="K53" s="1317"/>
      <c r="L53" s="1318"/>
      <c r="M53" s="1124">
        <v>70</v>
      </c>
      <c r="N53" s="1087"/>
      <c r="O53" s="1118">
        <v>313333</v>
      </c>
      <c r="P53" s="1118"/>
      <c r="Q53" s="1118"/>
      <c r="R53" s="1119"/>
      <c r="S53" s="1085"/>
      <c r="T53" s="1086"/>
      <c r="U53" s="1087"/>
      <c r="V53" s="1087"/>
      <c r="W53" s="1087"/>
      <c r="X53" s="1087"/>
      <c r="Y53" s="1087"/>
      <c r="Z53" s="1087"/>
      <c r="AA53" s="1087"/>
      <c r="AB53" s="1087"/>
      <c r="AC53" s="1087"/>
      <c r="AD53" s="1087"/>
      <c r="AE53" s="1087"/>
      <c r="AF53" s="1087"/>
      <c r="AG53" s="1118"/>
      <c r="AH53" s="1118"/>
      <c r="AI53" s="1118"/>
      <c r="AJ53" s="1119"/>
      <c r="AK53" s="1124">
        <v>83</v>
      </c>
      <c r="AL53" s="1087"/>
      <c r="AM53" s="1118">
        <v>391667</v>
      </c>
      <c r="AN53" s="1118"/>
      <c r="AO53" s="1118"/>
      <c r="AP53" s="1176"/>
      <c r="AQ53" s="1272">
        <v>13</v>
      </c>
      <c r="AR53" s="1261"/>
      <c r="AS53" s="1261"/>
      <c r="AT53" s="1260">
        <v>78334</v>
      </c>
      <c r="AU53" s="1261"/>
      <c r="AV53" s="1261"/>
      <c r="AW53" s="1261"/>
      <c r="AX53" s="1261"/>
      <c r="AY53" s="1262"/>
    </row>
    <row r="54" spans="1:51" ht="21.75" customHeight="1" thickBot="1">
      <c r="A54" s="1273" t="s">
        <v>284</v>
      </c>
      <c r="B54" s="1274"/>
      <c r="C54" s="1274"/>
      <c r="D54" s="1274"/>
      <c r="E54" s="1274"/>
      <c r="F54" s="1275"/>
      <c r="G54" s="1275"/>
      <c r="H54" s="1275"/>
      <c r="I54" s="1275"/>
      <c r="J54" s="1275"/>
      <c r="K54" s="1275"/>
      <c r="L54" s="1276"/>
      <c r="M54" s="1281">
        <f>SUM(M34:N53)</f>
        <v>52663</v>
      </c>
      <c r="N54" s="1278"/>
      <c r="O54" s="1279">
        <f>SUM(O34:R53)</f>
        <v>633268281</v>
      </c>
      <c r="P54" s="1279"/>
      <c r="Q54" s="1279"/>
      <c r="R54" s="1280"/>
      <c r="S54" s="1281">
        <f>SUM(S34:S53)</f>
        <v>0</v>
      </c>
      <c r="T54" s="1278"/>
      <c r="U54" s="1278">
        <f>SUM(U34:U53)</f>
        <v>0</v>
      </c>
      <c r="V54" s="1278"/>
      <c r="W54" s="1278"/>
      <c r="X54" s="1278"/>
      <c r="Y54" s="1278">
        <f>SUM(Y34:Y53)</f>
        <v>0</v>
      </c>
      <c r="Z54" s="1278"/>
      <c r="AA54" s="1278">
        <f>SUM(AA34:AA53)</f>
        <v>0</v>
      </c>
      <c r="AB54" s="1278"/>
      <c r="AC54" s="1278"/>
      <c r="AD54" s="1278"/>
      <c r="AE54" s="1278">
        <f>SUM(AE34:AF53)</f>
        <v>-193</v>
      </c>
      <c r="AF54" s="1278"/>
      <c r="AG54" s="1279">
        <f>SUM(AG34:AJ53)</f>
        <v>-11201667</v>
      </c>
      <c r="AH54" s="1279"/>
      <c r="AI54" s="1279"/>
      <c r="AJ54" s="1280"/>
      <c r="AK54" s="1319">
        <f>SUM(AK34:AL53)</f>
        <v>52471</v>
      </c>
      <c r="AL54" s="1320"/>
      <c r="AM54" s="1279">
        <f>SUM(AM34:AP53)</f>
        <v>622144950</v>
      </c>
      <c r="AN54" s="1279"/>
      <c r="AO54" s="1279"/>
      <c r="AP54" s="1280"/>
      <c r="AQ54" s="1321">
        <f>SUM(AQ34:AQ53)</f>
        <v>1</v>
      </c>
      <c r="AR54" s="1322"/>
      <c r="AS54" s="1323"/>
      <c r="AT54" s="1288">
        <f>SUM(AT34:AT53)</f>
        <v>78336</v>
      </c>
      <c r="AU54" s="1289"/>
      <c r="AV54" s="1289"/>
      <c r="AW54" s="1289"/>
      <c r="AX54" s="1289"/>
      <c r="AY54" s="1290"/>
    </row>
    <row r="55" spans="1:51" ht="21.75" customHeight="1">
      <c r="A55" s="695"/>
      <c r="B55" s="695"/>
      <c r="C55" s="695"/>
      <c r="D55" s="695"/>
      <c r="E55" s="695"/>
      <c r="F55" s="696"/>
      <c r="G55" s="696"/>
      <c r="H55" s="696"/>
      <c r="I55" s="696"/>
      <c r="J55" s="696"/>
      <c r="K55" s="696"/>
      <c r="L55" s="696"/>
      <c r="M55" s="698"/>
      <c r="N55" s="698"/>
      <c r="O55" s="700"/>
      <c r="P55" s="700"/>
      <c r="Q55" s="700"/>
      <c r="R55" s="700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  <c r="AD55" s="698"/>
      <c r="AE55" s="698"/>
      <c r="AF55" s="698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1"/>
      <c r="AR55" s="701"/>
      <c r="AS55" s="701"/>
      <c r="AT55" s="700"/>
      <c r="AU55" s="698"/>
      <c r="AV55" s="698"/>
      <c r="AW55" s="698"/>
      <c r="AX55" s="698"/>
      <c r="AY55" s="698"/>
    </row>
    <row r="56" spans="1:51" ht="21.75" customHeight="1">
      <c r="A56" s="695"/>
      <c r="B56" s="695"/>
      <c r="C56" s="695"/>
      <c r="D56" s="695"/>
      <c r="E56" s="695"/>
      <c r="F56" s="696"/>
      <c r="G56" s="696"/>
      <c r="H56" s="696"/>
      <c r="I56" s="696"/>
      <c r="J56" s="696"/>
      <c r="K56" s="696"/>
      <c r="L56" s="696"/>
      <c r="M56" s="698"/>
      <c r="N56" s="698"/>
      <c r="O56" s="700"/>
      <c r="P56" s="700"/>
      <c r="Q56" s="700"/>
      <c r="R56" s="700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1"/>
      <c r="AR56" s="701"/>
      <c r="AS56" s="701"/>
      <c r="AT56" s="700"/>
      <c r="AU56" s="698"/>
      <c r="AV56" s="698"/>
      <c r="AW56" s="698"/>
      <c r="AX56" s="698"/>
      <c r="AY56" s="698"/>
    </row>
    <row r="57" spans="1:51" ht="21.75" customHeight="1">
      <c r="A57" s="695"/>
      <c r="B57" s="695"/>
      <c r="C57" s="695"/>
      <c r="D57" s="695"/>
      <c r="E57" s="695"/>
      <c r="F57" s="696"/>
      <c r="G57" s="696"/>
      <c r="H57" s="696"/>
      <c r="I57" s="696"/>
      <c r="J57" s="696"/>
      <c r="K57" s="696"/>
      <c r="L57" s="696"/>
      <c r="M57" s="698"/>
      <c r="N57" s="698"/>
      <c r="O57" s="700"/>
      <c r="P57" s="700"/>
      <c r="Q57" s="700"/>
      <c r="R57" s="700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700"/>
      <c r="AH57" s="700"/>
      <c r="AI57" s="700"/>
      <c r="AJ57" s="700"/>
      <c r="AK57" s="700"/>
      <c r="AL57" s="700"/>
      <c r="AM57" s="700"/>
      <c r="AN57" s="700"/>
      <c r="AO57" s="700"/>
      <c r="AP57" s="700"/>
      <c r="AQ57" s="701"/>
      <c r="AR57" s="701"/>
      <c r="AS57" s="701"/>
      <c r="AT57" s="700"/>
      <c r="AU57" s="698"/>
      <c r="AV57" s="698"/>
      <c r="AW57" s="698"/>
      <c r="AX57" s="698"/>
      <c r="AY57" s="698"/>
    </row>
    <row r="58" spans="1:51" ht="21.75" customHeight="1">
      <c r="A58" s="695"/>
      <c r="B58" s="695"/>
      <c r="C58" s="695"/>
      <c r="D58" s="695"/>
      <c r="E58" s="695"/>
      <c r="F58" s="696"/>
      <c r="G58" s="696"/>
      <c r="H58" s="696"/>
      <c r="I58" s="696"/>
      <c r="J58" s="696"/>
      <c r="K58" s="696"/>
      <c r="L58" s="696"/>
      <c r="M58" s="698"/>
      <c r="N58" s="698"/>
      <c r="O58" s="700"/>
      <c r="P58" s="700"/>
      <c r="Q58" s="700"/>
      <c r="R58" s="700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700"/>
      <c r="AH58" s="700"/>
      <c r="AI58" s="700"/>
      <c r="AJ58" s="700"/>
      <c r="AK58" s="700"/>
      <c r="AL58" s="700"/>
      <c r="AM58" s="700"/>
      <c r="AN58" s="700"/>
      <c r="AO58" s="700"/>
      <c r="AP58" s="700"/>
      <c r="AQ58" s="701"/>
      <c r="AR58" s="701"/>
      <c r="AS58" s="701"/>
      <c r="AT58" s="700"/>
      <c r="AU58" s="698"/>
      <c r="AV58" s="698"/>
      <c r="AW58" s="698"/>
      <c r="AX58" s="698"/>
      <c r="AY58" s="698"/>
    </row>
    <row r="59" spans="1:51" ht="21.75" customHeight="1">
      <c r="A59" s="695"/>
      <c r="B59" s="695"/>
      <c r="C59" s="695"/>
      <c r="D59" s="695"/>
      <c r="E59" s="695"/>
      <c r="F59" s="696"/>
      <c r="G59" s="696"/>
      <c r="H59" s="696"/>
      <c r="I59" s="696"/>
      <c r="J59" s="696"/>
      <c r="K59" s="696"/>
      <c r="L59" s="696"/>
      <c r="M59" s="698"/>
      <c r="N59" s="698"/>
      <c r="O59" s="700"/>
      <c r="P59" s="700"/>
      <c r="Q59" s="700"/>
      <c r="R59" s="700"/>
      <c r="S59" s="698"/>
      <c r="T59" s="698"/>
      <c r="U59" s="698"/>
      <c r="V59" s="698"/>
      <c r="W59" s="698"/>
      <c r="X59" s="698"/>
      <c r="Y59" s="698"/>
      <c r="Z59" s="698"/>
      <c r="AA59" s="698"/>
      <c r="AB59" s="698"/>
      <c r="AC59" s="698"/>
      <c r="AD59" s="698"/>
      <c r="AE59" s="698"/>
      <c r="AF59" s="698"/>
      <c r="AG59" s="700"/>
      <c r="AH59" s="700"/>
      <c r="AI59" s="700"/>
      <c r="AJ59" s="700"/>
      <c r="AK59" s="700"/>
      <c r="AL59" s="700"/>
      <c r="AM59" s="700"/>
      <c r="AN59" s="700"/>
      <c r="AO59" s="700"/>
      <c r="AP59" s="700"/>
      <c r="AQ59" s="701"/>
      <c r="AR59" s="701"/>
      <c r="AS59" s="701"/>
      <c r="AT59" s="700"/>
      <c r="AU59" s="698"/>
      <c r="AV59" s="698"/>
      <c r="AW59" s="698"/>
      <c r="AX59" s="698"/>
      <c r="AY59" s="698"/>
    </row>
    <row r="60" spans="1:51" ht="21.75" customHeight="1">
      <c r="A60" s="695"/>
      <c r="B60" s="695"/>
      <c r="C60" s="695"/>
      <c r="D60" s="695"/>
      <c r="E60" s="695"/>
      <c r="F60" s="696"/>
      <c r="G60" s="696"/>
      <c r="H60" s="696"/>
      <c r="I60" s="696"/>
      <c r="J60" s="696"/>
      <c r="K60" s="696"/>
      <c r="L60" s="696"/>
      <c r="M60" s="698"/>
      <c r="N60" s="698"/>
      <c r="O60" s="700"/>
      <c r="P60" s="700"/>
      <c r="Q60" s="700"/>
      <c r="R60" s="700"/>
      <c r="S60" s="698"/>
      <c r="T60" s="698"/>
      <c r="U60" s="698"/>
      <c r="V60" s="698"/>
      <c r="W60" s="698"/>
      <c r="X60" s="698"/>
      <c r="Y60" s="698"/>
      <c r="Z60" s="698"/>
      <c r="AA60" s="698"/>
      <c r="AB60" s="698"/>
      <c r="AC60" s="698"/>
      <c r="AD60" s="698"/>
      <c r="AE60" s="698"/>
      <c r="AF60" s="698"/>
      <c r="AG60" s="700"/>
      <c r="AH60" s="700"/>
      <c r="AI60" s="700"/>
      <c r="AJ60" s="700"/>
      <c r="AK60" s="700"/>
      <c r="AL60" s="700"/>
      <c r="AM60" s="700"/>
      <c r="AN60" s="700"/>
      <c r="AO60" s="700"/>
      <c r="AP60" s="700"/>
      <c r="AQ60" s="701"/>
      <c r="AR60" s="701"/>
      <c r="AS60" s="701"/>
      <c r="AT60" s="700"/>
      <c r="AU60" s="698"/>
      <c r="AV60" s="698"/>
      <c r="AW60" s="698"/>
      <c r="AX60" s="698"/>
      <c r="AY60" s="698"/>
    </row>
    <row r="61" spans="1:50" ht="18" customHeight="1" thickBo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702"/>
      <c r="AR61" s="702"/>
      <c r="AS61" s="702"/>
      <c r="AT61" s="702"/>
      <c r="AU61" s="702"/>
      <c r="AV61" s="702"/>
      <c r="AW61" s="694"/>
      <c r="AX61" s="311" t="s">
        <v>274</v>
      </c>
    </row>
    <row r="62" spans="1:51" ht="27" customHeight="1">
      <c r="A62" s="1217" t="s">
        <v>344</v>
      </c>
      <c r="B62" s="1196"/>
      <c r="C62" s="1196"/>
      <c r="D62" s="1196"/>
      <c r="E62" s="1196"/>
      <c r="F62" s="1196"/>
      <c r="G62" s="1196"/>
      <c r="H62" s="1196"/>
      <c r="I62" s="1196"/>
      <c r="J62" s="1196"/>
      <c r="K62" s="1196"/>
      <c r="L62" s="1196"/>
      <c r="M62" s="1326" t="s">
        <v>275</v>
      </c>
      <c r="N62" s="1327"/>
      <c r="O62" s="1327"/>
      <c r="P62" s="1327"/>
      <c r="Q62" s="1327"/>
      <c r="R62" s="1327"/>
      <c r="S62" s="1330" t="s">
        <v>276</v>
      </c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3"/>
      <c r="AH62" s="1223"/>
      <c r="AI62" s="1223"/>
      <c r="AJ62" s="1331"/>
      <c r="AK62" s="1332" t="s">
        <v>277</v>
      </c>
      <c r="AL62" s="1333"/>
      <c r="AM62" s="1333"/>
      <c r="AN62" s="1333"/>
      <c r="AO62" s="1333"/>
      <c r="AP62" s="1333"/>
      <c r="AQ62" s="1327" t="s">
        <v>278</v>
      </c>
      <c r="AR62" s="1327"/>
      <c r="AS62" s="1327"/>
      <c r="AT62" s="1327"/>
      <c r="AU62" s="1327"/>
      <c r="AV62" s="1327"/>
      <c r="AW62" s="1327"/>
      <c r="AX62" s="1327"/>
      <c r="AY62" s="1327"/>
    </row>
    <row r="63" spans="1:51" ht="16.5" customHeight="1">
      <c r="A63" s="1218"/>
      <c r="B63" s="1219"/>
      <c r="C63" s="1219"/>
      <c r="D63" s="1219"/>
      <c r="E63" s="1219"/>
      <c r="F63" s="1219"/>
      <c r="G63" s="1219"/>
      <c r="H63" s="1219"/>
      <c r="I63" s="1219"/>
      <c r="J63" s="1219"/>
      <c r="K63" s="1219"/>
      <c r="L63" s="1219"/>
      <c r="M63" s="1328"/>
      <c r="N63" s="1329"/>
      <c r="O63" s="1329"/>
      <c r="P63" s="1329"/>
      <c r="Q63" s="1329"/>
      <c r="R63" s="1329"/>
      <c r="S63" s="1233" t="s">
        <v>279</v>
      </c>
      <c r="T63" s="1231"/>
      <c r="U63" s="1231"/>
      <c r="V63" s="1231"/>
      <c r="W63" s="1231"/>
      <c r="X63" s="1231"/>
      <c r="Y63" s="1231" t="s">
        <v>280</v>
      </c>
      <c r="Z63" s="1231"/>
      <c r="AA63" s="1231"/>
      <c r="AB63" s="1231"/>
      <c r="AC63" s="1231"/>
      <c r="AD63" s="1231"/>
      <c r="AE63" s="1231"/>
      <c r="AF63" s="1231"/>
      <c r="AG63" s="1231"/>
      <c r="AH63" s="1231"/>
      <c r="AI63" s="1231"/>
      <c r="AJ63" s="1232"/>
      <c r="AK63" s="1334"/>
      <c r="AL63" s="1335"/>
      <c r="AM63" s="1335"/>
      <c r="AN63" s="1335"/>
      <c r="AO63" s="1335"/>
      <c r="AP63" s="1335"/>
      <c r="AQ63" s="1329"/>
      <c r="AR63" s="1329"/>
      <c r="AS63" s="1329"/>
      <c r="AT63" s="1329"/>
      <c r="AU63" s="1329"/>
      <c r="AV63" s="1329"/>
      <c r="AW63" s="1329"/>
      <c r="AX63" s="1329"/>
      <c r="AY63" s="1329"/>
    </row>
    <row r="64" spans="1:51" ht="21" customHeight="1" thickBot="1">
      <c r="A64" s="1324"/>
      <c r="B64" s="1325"/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36" t="s">
        <v>281</v>
      </c>
      <c r="N64" s="1337"/>
      <c r="O64" s="1337" t="s">
        <v>282</v>
      </c>
      <c r="P64" s="1337"/>
      <c r="Q64" s="1337"/>
      <c r="R64" s="1337"/>
      <c r="S64" s="1338" t="s">
        <v>281</v>
      </c>
      <c r="T64" s="1338"/>
      <c r="U64" s="1338" t="s">
        <v>282</v>
      </c>
      <c r="V64" s="1338"/>
      <c r="W64" s="1338"/>
      <c r="X64" s="1338"/>
      <c r="Y64" s="1338" t="s">
        <v>281</v>
      </c>
      <c r="Z64" s="1338"/>
      <c r="AA64" s="1338" t="s">
        <v>282</v>
      </c>
      <c r="AB64" s="1338"/>
      <c r="AC64" s="1338"/>
      <c r="AD64" s="1338"/>
      <c r="AE64" s="1338" t="s">
        <v>281</v>
      </c>
      <c r="AF64" s="1338"/>
      <c r="AG64" s="1338" t="s">
        <v>282</v>
      </c>
      <c r="AH64" s="1338"/>
      <c r="AI64" s="1338"/>
      <c r="AJ64" s="1338"/>
      <c r="AK64" s="1337" t="s">
        <v>281</v>
      </c>
      <c r="AL64" s="1337"/>
      <c r="AM64" s="1337" t="s">
        <v>282</v>
      </c>
      <c r="AN64" s="1337"/>
      <c r="AO64" s="1337"/>
      <c r="AP64" s="1337"/>
      <c r="AQ64" s="1337" t="s">
        <v>281</v>
      </c>
      <c r="AR64" s="1337"/>
      <c r="AS64" s="1337"/>
      <c r="AT64" s="1337" t="s">
        <v>282</v>
      </c>
      <c r="AU64" s="1337"/>
      <c r="AV64" s="1337"/>
      <c r="AW64" s="1337"/>
      <c r="AX64" s="1337"/>
      <c r="AY64" s="1337"/>
    </row>
    <row r="65" spans="1:51" ht="21.75" customHeight="1" thickBot="1">
      <c r="A65" s="1339" t="s">
        <v>285</v>
      </c>
      <c r="B65" s="1340"/>
      <c r="C65" s="1340"/>
      <c r="D65" s="1340"/>
      <c r="E65" s="1340"/>
      <c r="F65" s="1341"/>
      <c r="G65" s="1341"/>
      <c r="H65" s="1341"/>
      <c r="I65" s="1341"/>
      <c r="J65" s="1341"/>
      <c r="K65" s="1341"/>
      <c r="L65" s="1342"/>
      <c r="M65" s="1343">
        <f>M54</f>
        <v>52663</v>
      </c>
      <c r="N65" s="1344"/>
      <c r="O65" s="1344">
        <f>O54</f>
        <v>633268281</v>
      </c>
      <c r="P65" s="1344"/>
      <c r="Q65" s="1344"/>
      <c r="R65" s="1345"/>
      <c r="S65" s="1346" t="e">
        <f>SUM(#REF!)</f>
        <v>#REF!</v>
      </c>
      <c r="T65" s="1347"/>
      <c r="U65" s="1348" t="e">
        <f>SUM(#REF!)</f>
        <v>#REF!</v>
      </c>
      <c r="V65" s="1289"/>
      <c r="W65" s="1289"/>
      <c r="X65" s="1347"/>
      <c r="Y65" s="1348" t="e">
        <f>SUM(#REF!)</f>
        <v>#REF!</v>
      </c>
      <c r="Z65" s="1347"/>
      <c r="AA65" s="1348" t="e">
        <f>SUM(#REF!)</f>
        <v>#REF!</v>
      </c>
      <c r="AB65" s="1289"/>
      <c r="AC65" s="1289"/>
      <c r="AD65" s="1347"/>
      <c r="AE65" s="1349">
        <f>AE54</f>
        <v>-193</v>
      </c>
      <c r="AF65" s="1349"/>
      <c r="AG65" s="1344">
        <f>AG54</f>
        <v>-11201667</v>
      </c>
      <c r="AH65" s="1344"/>
      <c r="AI65" s="1344"/>
      <c r="AJ65" s="1345"/>
      <c r="AK65" s="1350">
        <f>AK54</f>
        <v>52471</v>
      </c>
      <c r="AL65" s="1351"/>
      <c r="AM65" s="1344">
        <f>AM54</f>
        <v>622144950</v>
      </c>
      <c r="AN65" s="1344"/>
      <c r="AO65" s="1344"/>
      <c r="AP65" s="1345"/>
      <c r="AQ65" s="1321">
        <f>AQ54</f>
        <v>1</v>
      </c>
      <c r="AR65" s="1322"/>
      <c r="AS65" s="1323"/>
      <c r="AT65" s="1288">
        <f>AT54</f>
        <v>78336</v>
      </c>
      <c r="AU65" s="1289"/>
      <c r="AV65" s="1289"/>
      <c r="AW65" s="1289"/>
      <c r="AX65" s="1289"/>
      <c r="AY65" s="1290"/>
    </row>
    <row r="66" spans="1:51" ht="21.75" customHeight="1">
      <c r="A66" s="1355" t="s">
        <v>667</v>
      </c>
      <c r="B66" s="1356"/>
      <c r="C66" s="1356"/>
      <c r="D66" s="1356"/>
      <c r="E66" s="1356"/>
      <c r="F66" s="1357"/>
      <c r="G66" s="1357"/>
      <c r="H66" s="1357"/>
      <c r="I66" s="1357"/>
      <c r="J66" s="1357"/>
      <c r="K66" s="1357"/>
      <c r="L66" s="1358"/>
      <c r="M66" s="1359">
        <v>83</v>
      </c>
      <c r="N66" s="1360"/>
      <c r="O66" s="1361">
        <v>861667</v>
      </c>
      <c r="P66" s="1361"/>
      <c r="Q66" s="1361"/>
      <c r="R66" s="1362"/>
      <c r="S66" s="1166"/>
      <c r="T66" s="1167"/>
      <c r="U66" s="1360"/>
      <c r="V66" s="1360"/>
      <c r="W66" s="1360"/>
      <c r="X66" s="1360"/>
      <c r="Y66" s="1360"/>
      <c r="Z66" s="1360"/>
      <c r="AA66" s="1360"/>
      <c r="AB66" s="1360"/>
      <c r="AC66" s="1360"/>
      <c r="AD66" s="1360"/>
      <c r="AE66" s="1360"/>
      <c r="AF66" s="1360"/>
      <c r="AG66" s="1361"/>
      <c r="AH66" s="1361"/>
      <c r="AI66" s="1361"/>
      <c r="AJ66" s="1362"/>
      <c r="AK66" s="1359">
        <v>88</v>
      </c>
      <c r="AL66" s="1360"/>
      <c r="AM66" s="1361">
        <v>861667</v>
      </c>
      <c r="AN66" s="1361"/>
      <c r="AO66" s="1361"/>
      <c r="AP66" s="1365"/>
      <c r="AQ66" s="1366">
        <v>5</v>
      </c>
      <c r="AR66" s="1353"/>
      <c r="AS66" s="1353"/>
      <c r="AT66" s="1352">
        <v>0</v>
      </c>
      <c r="AU66" s="1353"/>
      <c r="AV66" s="1353"/>
      <c r="AW66" s="1353"/>
      <c r="AX66" s="1353"/>
      <c r="AY66" s="1354"/>
    </row>
    <row r="67" spans="1:51" ht="21.75" customHeight="1">
      <c r="A67" s="1172" t="s">
        <v>354</v>
      </c>
      <c r="B67" s="1173"/>
      <c r="C67" s="1173"/>
      <c r="D67" s="1173"/>
      <c r="E67" s="1173"/>
      <c r="F67" s="1104"/>
      <c r="G67" s="1104"/>
      <c r="H67" s="1104"/>
      <c r="I67" s="1104"/>
      <c r="J67" s="1104"/>
      <c r="K67" s="1104"/>
      <c r="L67" s="1132"/>
      <c r="M67" s="1367">
        <v>179</v>
      </c>
      <c r="N67" s="1368"/>
      <c r="O67" s="1255">
        <v>4176667</v>
      </c>
      <c r="P67" s="1363"/>
      <c r="Q67" s="1363"/>
      <c r="R67" s="1364"/>
      <c r="S67" s="1162"/>
      <c r="T67" s="1163"/>
      <c r="U67" s="1370"/>
      <c r="V67" s="1369"/>
      <c r="W67" s="1369"/>
      <c r="X67" s="1368"/>
      <c r="Y67" s="1370"/>
      <c r="Z67" s="1368"/>
      <c r="AA67" s="1370"/>
      <c r="AB67" s="1369"/>
      <c r="AC67" s="1369"/>
      <c r="AD67" s="1368"/>
      <c r="AE67" s="1370"/>
      <c r="AF67" s="1368"/>
      <c r="AG67" s="1255"/>
      <c r="AH67" s="1363"/>
      <c r="AI67" s="1363"/>
      <c r="AJ67" s="1364"/>
      <c r="AK67" s="1367">
        <v>156</v>
      </c>
      <c r="AL67" s="1368"/>
      <c r="AM67" s="1255">
        <v>3640000</v>
      </c>
      <c r="AN67" s="1363"/>
      <c r="AO67" s="1363"/>
      <c r="AP67" s="1364"/>
      <c r="AQ67" s="1367">
        <v>-23</v>
      </c>
      <c r="AR67" s="1369"/>
      <c r="AS67" s="1368"/>
      <c r="AT67" s="1255">
        <v>-536667</v>
      </c>
      <c r="AU67" s="1363"/>
      <c r="AV67" s="1363"/>
      <c r="AW67" s="1363"/>
      <c r="AX67" s="1363"/>
      <c r="AY67" s="1364"/>
    </row>
    <row r="68" spans="1:51" ht="21.75" customHeight="1">
      <c r="A68" s="1172" t="s">
        <v>355</v>
      </c>
      <c r="B68" s="1173"/>
      <c r="C68" s="1173"/>
      <c r="D68" s="1173"/>
      <c r="E68" s="1173"/>
      <c r="F68" s="1104"/>
      <c r="G68" s="1104"/>
      <c r="H68" s="1104"/>
      <c r="I68" s="1104"/>
      <c r="J68" s="1104"/>
      <c r="K68" s="1104"/>
      <c r="L68" s="1132"/>
      <c r="M68" s="1371">
        <v>58</v>
      </c>
      <c r="N68" s="1372"/>
      <c r="O68" s="1118">
        <v>1353333</v>
      </c>
      <c r="P68" s="1118"/>
      <c r="Q68" s="1118"/>
      <c r="R68" s="1119"/>
      <c r="S68" s="1085"/>
      <c r="T68" s="1086"/>
      <c r="U68" s="1087"/>
      <c r="V68" s="1087"/>
      <c r="W68" s="1087"/>
      <c r="X68" s="1087"/>
      <c r="Y68" s="1087"/>
      <c r="Z68" s="1087"/>
      <c r="AA68" s="1087"/>
      <c r="AB68" s="1087"/>
      <c r="AC68" s="1087"/>
      <c r="AD68" s="1087"/>
      <c r="AE68" s="1087"/>
      <c r="AF68" s="1087"/>
      <c r="AG68" s="1118"/>
      <c r="AH68" s="1118"/>
      <c r="AI68" s="1118"/>
      <c r="AJ68" s="1119"/>
      <c r="AK68" s="1124">
        <v>58</v>
      </c>
      <c r="AL68" s="1087"/>
      <c r="AM68" s="1118">
        <v>1353333</v>
      </c>
      <c r="AN68" s="1118"/>
      <c r="AO68" s="1118"/>
      <c r="AP68" s="1176"/>
      <c r="AQ68" s="1124">
        <v>0</v>
      </c>
      <c r="AR68" s="1087"/>
      <c r="AS68" s="1087"/>
      <c r="AT68" s="1118">
        <v>0</v>
      </c>
      <c r="AU68" s="1087"/>
      <c r="AV68" s="1087"/>
      <c r="AW68" s="1087"/>
      <c r="AX68" s="1087"/>
      <c r="AY68" s="1120"/>
    </row>
    <row r="69" spans="1:51" ht="21.75" customHeight="1">
      <c r="A69" s="1172" t="s">
        <v>356</v>
      </c>
      <c r="B69" s="1173"/>
      <c r="C69" s="1173"/>
      <c r="D69" s="1173"/>
      <c r="E69" s="1173"/>
      <c r="F69" s="1104"/>
      <c r="G69" s="1104"/>
      <c r="H69" s="1104"/>
      <c r="I69" s="1104"/>
      <c r="J69" s="1104"/>
      <c r="K69" s="1104"/>
      <c r="L69" s="1132"/>
      <c r="M69" s="1124">
        <v>136</v>
      </c>
      <c r="N69" s="1373"/>
      <c r="O69" s="1118">
        <v>1586667</v>
      </c>
      <c r="P69" s="1118"/>
      <c r="Q69" s="1118"/>
      <c r="R69" s="1119"/>
      <c r="S69" s="1085"/>
      <c r="T69" s="1086"/>
      <c r="U69" s="1087"/>
      <c r="V69" s="1087"/>
      <c r="W69" s="1087"/>
      <c r="X69" s="1087"/>
      <c r="Y69" s="1087"/>
      <c r="Z69" s="1087"/>
      <c r="AA69" s="1118"/>
      <c r="AB69" s="1118"/>
      <c r="AC69" s="1118"/>
      <c r="AD69" s="1118"/>
      <c r="AE69" s="1086">
        <v>-32</v>
      </c>
      <c r="AF69" s="1086"/>
      <c r="AG69" s="1118">
        <v>-373334</v>
      </c>
      <c r="AH69" s="1118"/>
      <c r="AI69" s="1118"/>
      <c r="AJ69" s="1119"/>
      <c r="AK69" s="1124">
        <v>104</v>
      </c>
      <c r="AL69" s="1087"/>
      <c r="AM69" s="1118">
        <v>1213333</v>
      </c>
      <c r="AN69" s="1118"/>
      <c r="AO69" s="1118"/>
      <c r="AP69" s="1176"/>
      <c r="AQ69" s="1124">
        <v>0</v>
      </c>
      <c r="AR69" s="1087"/>
      <c r="AS69" s="1087"/>
      <c r="AT69" s="1118">
        <v>0</v>
      </c>
      <c r="AU69" s="1087"/>
      <c r="AV69" s="1087"/>
      <c r="AW69" s="1087"/>
      <c r="AX69" s="1087"/>
      <c r="AY69" s="1120"/>
    </row>
    <row r="70" spans="1:51" ht="21.75" customHeight="1">
      <c r="A70" s="1172" t="s">
        <v>357</v>
      </c>
      <c r="B70" s="1173"/>
      <c r="C70" s="1173"/>
      <c r="D70" s="1173"/>
      <c r="E70" s="1173"/>
      <c r="F70" s="1104"/>
      <c r="G70" s="1104"/>
      <c r="H70" s="1104"/>
      <c r="I70" s="1104"/>
      <c r="J70" s="1104"/>
      <c r="K70" s="1104"/>
      <c r="L70" s="1132"/>
      <c r="M70" s="1263">
        <v>76</v>
      </c>
      <c r="N70" s="1264"/>
      <c r="O70" s="1088">
        <v>886667</v>
      </c>
      <c r="P70" s="1089"/>
      <c r="Q70" s="1089"/>
      <c r="R70" s="1133"/>
      <c r="S70" s="1156"/>
      <c r="T70" s="1157"/>
      <c r="U70" s="1158"/>
      <c r="V70" s="1159"/>
      <c r="W70" s="1159"/>
      <c r="X70" s="1157"/>
      <c r="Y70" s="1158"/>
      <c r="Z70" s="1157"/>
      <c r="AA70" s="1114"/>
      <c r="AB70" s="1115"/>
      <c r="AC70" s="1115"/>
      <c r="AD70" s="1122"/>
      <c r="AE70" s="1160">
        <v>9</v>
      </c>
      <c r="AF70" s="1136"/>
      <c r="AG70" s="1088">
        <v>105000</v>
      </c>
      <c r="AH70" s="1089"/>
      <c r="AI70" s="1089"/>
      <c r="AJ70" s="1133"/>
      <c r="AK70" s="1134">
        <v>85</v>
      </c>
      <c r="AL70" s="1136"/>
      <c r="AM70" s="1088">
        <v>991667</v>
      </c>
      <c r="AN70" s="1089"/>
      <c r="AO70" s="1089"/>
      <c r="AP70" s="1133"/>
      <c r="AQ70" s="1124">
        <v>0</v>
      </c>
      <c r="AR70" s="1087"/>
      <c r="AS70" s="1087"/>
      <c r="AT70" s="1118">
        <v>0</v>
      </c>
      <c r="AU70" s="1087"/>
      <c r="AV70" s="1087"/>
      <c r="AW70" s="1087"/>
      <c r="AX70" s="1087"/>
      <c r="AY70" s="1120"/>
    </row>
    <row r="71" spans="1:51" ht="21.75" customHeight="1">
      <c r="A71" s="1172" t="s">
        <v>358</v>
      </c>
      <c r="B71" s="1173"/>
      <c r="C71" s="1173"/>
      <c r="D71" s="1173"/>
      <c r="E71" s="1173"/>
      <c r="F71" s="1104"/>
      <c r="G71" s="1104"/>
      <c r="H71" s="1104"/>
      <c r="I71" s="1104"/>
      <c r="J71" s="1104"/>
      <c r="K71" s="1104"/>
      <c r="L71" s="1132"/>
      <c r="M71" s="1134">
        <v>0</v>
      </c>
      <c r="N71" s="1136"/>
      <c r="O71" s="1088">
        <v>0</v>
      </c>
      <c r="P71" s="1089"/>
      <c r="Q71" s="1089"/>
      <c r="R71" s="1133"/>
      <c r="S71" s="1156"/>
      <c r="T71" s="1157"/>
      <c r="U71" s="1158"/>
      <c r="V71" s="1159"/>
      <c r="W71" s="1159"/>
      <c r="X71" s="1157"/>
      <c r="Y71" s="1158"/>
      <c r="Z71" s="1157"/>
      <c r="AA71" s="1114"/>
      <c r="AB71" s="1115"/>
      <c r="AC71" s="1115"/>
      <c r="AD71" s="1122"/>
      <c r="AE71" s="1158"/>
      <c r="AF71" s="1157"/>
      <c r="AG71" s="1114"/>
      <c r="AH71" s="1115"/>
      <c r="AI71" s="1115"/>
      <c r="AJ71" s="1116"/>
      <c r="AK71" s="1134">
        <v>0</v>
      </c>
      <c r="AL71" s="1136"/>
      <c r="AM71" s="1088">
        <v>0</v>
      </c>
      <c r="AN71" s="1089"/>
      <c r="AO71" s="1089"/>
      <c r="AP71" s="1133"/>
      <c r="AQ71" s="1124">
        <v>0</v>
      </c>
      <c r="AR71" s="1087"/>
      <c r="AS71" s="1087"/>
      <c r="AT71" s="1118">
        <v>0</v>
      </c>
      <c r="AU71" s="1087"/>
      <c r="AV71" s="1087"/>
      <c r="AW71" s="1087"/>
      <c r="AX71" s="1087"/>
      <c r="AY71" s="1120"/>
    </row>
    <row r="72" spans="1:51" ht="21.75" customHeight="1">
      <c r="A72" s="1172" t="s">
        <v>359</v>
      </c>
      <c r="B72" s="1173"/>
      <c r="C72" s="1173"/>
      <c r="D72" s="1173"/>
      <c r="E72" s="1173"/>
      <c r="F72" s="1104"/>
      <c r="G72" s="1104"/>
      <c r="H72" s="1104"/>
      <c r="I72" s="1104"/>
      <c r="J72" s="1104"/>
      <c r="K72" s="1104"/>
      <c r="L72" s="1132"/>
      <c r="M72" s="1124">
        <v>47</v>
      </c>
      <c r="N72" s="1087"/>
      <c r="O72" s="1118">
        <v>1535333</v>
      </c>
      <c r="P72" s="1118"/>
      <c r="Q72" s="1118"/>
      <c r="R72" s="1119"/>
      <c r="S72" s="1085"/>
      <c r="T72" s="1086"/>
      <c r="U72" s="1087"/>
      <c r="V72" s="1087"/>
      <c r="W72" s="1087"/>
      <c r="X72" s="1087"/>
      <c r="Y72" s="1087"/>
      <c r="Z72" s="1087"/>
      <c r="AA72" s="1118"/>
      <c r="AB72" s="1118"/>
      <c r="AC72" s="1118"/>
      <c r="AD72" s="1118"/>
      <c r="AE72" s="1087">
        <v>-36</v>
      </c>
      <c r="AF72" s="1087"/>
      <c r="AG72" s="1118">
        <v>-1176000</v>
      </c>
      <c r="AH72" s="1118"/>
      <c r="AI72" s="1118"/>
      <c r="AJ72" s="1119"/>
      <c r="AK72" s="1124">
        <v>11</v>
      </c>
      <c r="AL72" s="1087"/>
      <c r="AM72" s="1118">
        <v>359333</v>
      </c>
      <c r="AN72" s="1118"/>
      <c r="AO72" s="1118"/>
      <c r="AP72" s="1176"/>
      <c r="AQ72" s="1124">
        <v>0</v>
      </c>
      <c r="AR72" s="1087"/>
      <c r="AS72" s="1087"/>
      <c r="AT72" s="1118">
        <v>0</v>
      </c>
      <c r="AU72" s="1087"/>
      <c r="AV72" s="1087"/>
      <c r="AW72" s="1087"/>
      <c r="AX72" s="1087"/>
      <c r="AY72" s="1120"/>
    </row>
    <row r="73" spans="1:51" ht="21.75" customHeight="1">
      <c r="A73" s="1172" t="s">
        <v>360</v>
      </c>
      <c r="B73" s="1173"/>
      <c r="C73" s="1173"/>
      <c r="D73" s="1173"/>
      <c r="E73" s="1173"/>
      <c r="F73" s="1104"/>
      <c r="G73" s="1104"/>
      <c r="H73" s="1104"/>
      <c r="I73" s="1104"/>
      <c r="J73" s="1104"/>
      <c r="K73" s="1104"/>
      <c r="L73" s="1132"/>
      <c r="M73" s="1134">
        <v>189</v>
      </c>
      <c r="N73" s="1136"/>
      <c r="O73" s="1088">
        <v>17287200</v>
      </c>
      <c r="P73" s="1089"/>
      <c r="Q73" s="1089"/>
      <c r="R73" s="1133"/>
      <c r="S73" s="1156"/>
      <c r="T73" s="1157"/>
      <c r="U73" s="1158"/>
      <c r="V73" s="1159"/>
      <c r="W73" s="1159"/>
      <c r="X73" s="1157"/>
      <c r="Y73" s="1158"/>
      <c r="Z73" s="1157"/>
      <c r="AA73" s="1114"/>
      <c r="AB73" s="1115"/>
      <c r="AC73" s="1115"/>
      <c r="AD73" s="1122"/>
      <c r="AE73" s="1160">
        <v>-3</v>
      </c>
      <c r="AF73" s="1136"/>
      <c r="AG73" s="1088">
        <v>-274400</v>
      </c>
      <c r="AH73" s="1089"/>
      <c r="AI73" s="1089"/>
      <c r="AJ73" s="1133"/>
      <c r="AK73" s="1134">
        <v>186</v>
      </c>
      <c r="AL73" s="1136"/>
      <c r="AM73" s="1088">
        <v>17012800</v>
      </c>
      <c r="AN73" s="1089"/>
      <c r="AO73" s="1089"/>
      <c r="AP73" s="1133"/>
      <c r="AQ73" s="1134">
        <v>0</v>
      </c>
      <c r="AR73" s="1135"/>
      <c r="AS73" s="1136"/>
      <c r="AT73" s="1088">
        <v>0</v>
      </c>
      <c r="AU73" s="1089"/>
      <c r="AV73" s="1089"/>
      <c r="AW73" s="1089"/>
      <c r="AX73" s="1089"/>
      <c r="AY73" s="1133"/>
    </row>
    <row r="74" spans="1:51" ht="21.75" customHeight="1">
      <c r="A74" s="1172" t="s">
        <v>328</v>
      </c>
      <c r="B74" s="1173"/>
      <c r="C74" s="1173"/>
      <c r="D74" s="1173"/>
      <c r="E74" s="1173"/>
      <c r="F74" s="1104"/>
      <c r="G74" s="1104"/>
      <c r="H74" s="1104"/>
      <c r="I74" s="1104"/>
      <c r="J74" s="1104"/>
      <c r="K74" s="1104"/>
      <c r="L74" s="1132"/>
      <c r="M74" s="1124">
        <v>190</v>
      </c>
      <c r="N74" s="1087"/>
      <c r="O74" s="1118">
        <v>8689333</v>
      </c>
      <c r="P74" s="1118"/>
      <c r="Q74" s="1118"/>
      <c r="R74" s="1119"/>
      <c r="S74" s="1085"/>
      <c r="T74" s="1086"/>
      <c r="U74" s="1087"/>
      <c r="V74" s="1087"/>
      <c r="W74" s="1087"/>
      <c r="X74" s="1087"/>
      <c r="Y74" s="1087"/>
      <c r="Z74" s="1087"/>
      <c r="AA74" s="1118"/>
      <c r="AB74" s="1118"/>
      <c r="AC74" s="1118"/>
      <c r="AD74" s="1118"/>
      <c r="AE74" s="1087">
        <v>-2</v>
      </c>
      <c r="AF74" s="1087"/>
      <c r="AG74" s="1118">
        <v>-91466</v>
      </c>
      <c r="AH74" s="1118"/>
      <c r="AI74" s="1118"/>
      <c r="AJ74" s="1119"/>
      <c r="AK74" s="1124">
        <v>182</v>
      </c>
      <c r="AL74" s="1087"/>
      <c r="AM74" s="1118">
        <v>8323467</v>
      </c>
      <c r="AN74" s="1118"/>
      <c r="AO74" s="1118"/>
      <c r="AP74" s="1176"/>
      <c r="AQ74" s="1124">
        <v>-6</v>
      </c>
      <c r="AR74" s="1087"/>
      <c r="AS74" s="1087"/>
      <c r="AT74" s="1118">
        <v>-274400</v>
      </c>
      <c r="AU74" s="1087"/>
      <c r="AV74" s="1087"/>
      <c r="AW74" s="1087"/>
      <c r="AX74" s="1087"/>
      <c r="AY74" s="1120"/>
    </row>
    <row r="75" spans="1:51" ht="21.75" customHeight="1">
      <c r="A75" s="1172" t="s">
        <v>329</v>
      </c>
      <c r="B75" s="1173"/>
      <c r="C75" s="1173"/>
      <c r="D75" s="1173"/>
      <c r="E75" s="1173"/>
      <c r="F75" s="1104"/>
      <c r="G75" s="1104"/>
      <c r="H75" s="1104"/>
      <c r="I75" s="1104"/>
      <c r="J75" s="1104"/>
      <c r="K75" s="1104"/>
      <c r="L75" s="1132"/>
      <c r="M75" s="1124">
        <v>78</v>
      </c>
      <c r="N75" s="1087"/>
      <c r="O75" s="1118">
        <v>3057600</v>
      </c>
      <c r="P75" s="1118"/>
      <c r="Q75" s="1118"/>
      <c r="R75" s="1119"/>
      <c r="S75" s="1085"/>
      <c r="T75" s="1086"/>
      <c r="U75" s="1087"/>
      <c r="V75" s="1087"/>
      <c r="W75" s="1087"/>
      <c r="X75" s="1087"/>
      <c r="Y75" s="1087"/>
      <c r="Z75" s="1087"/>
      <c r="AA75" s="1087"/>
      <c r="AB75" s="1087"/>
      <c r="AC75" s="1087"/>
      <c r="AD75" s="1087"/>
      <c r="AE75" s="1087">
        <v>-4</v>
      </c>
      <c r="AF75" s="1087"/>
      <c r="AG75" s="1118">
        <v>-156800</v>
      </c>
      <c r="AH75" s="1118"/>
      <c r="AI75" s="1118"/>
      <c r="AJ75" s="1119"/>
      <c r="AK75" s="1124">
        <v>74</v>
      </c>
      <c r="AL75" s="1087"/>
      <c r="AM75" s="1118">
        <v>2900800</v>
      </c>
      <c r="AN75" s="1118"/>
      <c r="AO75" s="1118"/>
      <c r="AP75" s="1176"/>
      <c r="AQ75" s="1124">
        <v>0</v>
      </c>
      <c r="AR75" s="1087"/>
      <c r="AS75" s="1087"/>
      <c r="AT75" s="1118">
        <v>0</v>
      </c>
      <c r="AU75" s="1087"/>
      <c r="AV75" s="1087"/>
      <c r="AW75" s="1087"/>
      <c r="AX75" s="1087"/>
      <c r="AY75" s="1120"/>
    </row>
    <row r="76" spans="1:51" ht="21.75" customHeight="1">
      <c r="A76" s="1172" t="s">
        <v>330</v>
      </c>
      <c r="B76" s="1300"/>
      <c r="C76" s="1300"/>
      <c r="D76" s="1300"/>
      <c r="E76" s="1300"/>
      <c r="F76" s="1301"/>
      <c r="G76" s="1301"/>
      <c r="H76" s="1301"/>
      <c r="I76" s="1301"/>
      <c r="J76" s="1301"/>
      <c r="K76" s="1301"/>
      <c r="L76" s="1302"/>
      <c r="M76" s="1124">
        <v>92</v>
      </c>
      <c r="N76" s="1087"/>
      <c r="O76" s="1118">
        <v>1803200</v>
      </c>
      <c r="P76" s="1118"/>
      <c r="Q76" s="1118"/>
      <c r="R76" s="1119"/>
      <c r="S76" s="1085"/>
      <c r="T76" s="1086"/>
      <c r="U76" s="1087"/>
      <c r="V76" s="1087"/>
      <c r="W76" s="1087"/>
      <c r="X76" s="1087"/>
      <c r="Y76" s="1087"/>
      <c r="Z76" s="1087"/>
      <c r="AA76" s="1118"/>
      <c r="AB76" s="1118"/>
      <c r="AC76" s="1118"/>
      <c r="AD76" s="1118"/>
      <c r="AE76" s="1087">
        <v>-12</v>
      </c>
      <c r="AF76" s="1087"/>
      <c r="AG76" s="1118">
        <v>-235200</v>
      </c>
      <c r="AH76" s="1118"/>
      <c r="AI76" s="1118"/>
      <c r="AJ76" s="1119"/>
      <c r="AK76" s="1124">
        <v>80</v>
      </c>
      <c r="AL76" s="1087"/>
      <c r="AM76" s="1118">
        <v>1568000</v>
      </c>
      <c r="AN76" s="1118"/>
      <c r="AO76" s="1118"/>
      <c r="AP76" s="1176"/>
      <c r="AQ76" s="1124">
        <v>0</v>
      </c>
      <c r="AR76" s="1087"/>
      <c r="AS76" s="1087"/>
      <c r="AT76" s="1118">
        <v>0</v>
      </c>
      <c r="AU76" s="1087"/>
      <c r="AV76" s="1087"/>
      <c r="AW76" s="1087"/>
      <c r="AX76" s="1087"/>
      <c r="AY76" s="1120"/>
    </row>
    <row r="77" spans="1:51" ht="21.75" customHeight="1">
      <c r="A77" s="1168" t="s">
        <v>286</v>
      </c>
      <c r="B77" s="1188"/>
      <c r="C77" s="1188"/>
      <c r="D77" s="1188"/>
      <c r="E77" s="1188"/>
      <c r="F77" s="1104"/>
      <c r="G77" s="1104"/>
      <c r="H77" s="1104"/>
      <c r="I77" s="1104"/>
      <c r="J77" s="1104"/>
      <c r="K77" s="1104"/>
      <c r="L77" s="1132"/>
      <c r="M77" s="1124">
        <v>30</v>
      </c>
      <c r="N77" s="1087"/>
      <c r="O77" s="1118">
        <v>392000</v>
      </c>
      <c r="P77" s="1118"/>
      <c r="Q77" s="1118"/>
      <c r="R77" s="1119"/>
      <c r="S77" s="1085"/>
      <c r="T77" s="1086"/>
      <c r="U77" s="1087"/>
      <c r="V77" s="1087"/>
      <c r="W77" s="1087"/>
      <c r="X77" s="1087"/>
      <c r="Y77" s="1087"/>
      <c r="Z77" s="1087"/>
      <c r="AA77" s="1118"/>
      <c r="AB77" s="1118"/>
      <c r="AC77" s="1118"/>
      <c r="AD77" s="1118"/>
      <c r="AE77" s="1087"/>
      <c r="AF77" s="1087"/>
      <c r="AG77" s="1118"/>
      <c r="AH77" s="1118"/>
      <c r="AI77" s="1118"/>
      <c r="AJ77" s="1119"/>
      <c r="AK77" s="1124">
        <v>30</v>
      </c>
      <c r="AL77" s="1087"/>
      <c r="AM77" s="1118">
        <v>392000</v>
      </c>
      <c r="AN77" s="1118"/>
      <c r="AO77" s="1118"/>
      <c r="AP77" s="1176"/>
      <c r="AQ77" s="1124">
        <v>0</v>
      </c>
      <c r="AR77" s="1087"/>
      <c r="AS77" s="1087"/>
      <c r="AT77" s="1118">
        <v>0</v>
      </c>
      <c r="AU77" s="1087"/>
      <c r="AV77" s="1087"/>
      <c r="AW77" s="1087"/>
      <c r="AX77" s="1087"/>
      <c r="AY77" s="1120"/>
    </row>
    <row r="78" spans="1:51" ht="21.75" customHeight="1">
      <c r="A78" s="1168" t="s">
        <v>287</v>
      </c>
      <c r="B78" s="1188"/>
      <c r="C78" s="1188"/>
      <c r="D78" s="1188"/>
      <c r="E78" s="1188"/>
      <c r="F78" s="1104"/>
      <c r="G78" s="1104"/>
      <c r="H78" s="1104"/>
      <c r="I78" s="1104"/>
      <c r="J78" s="1104"/>
      <c r="K78" s="1104"/>
      <c r="L78" s="1132"/>
      <c r="M78" s="1124">
        <v>75</v>
      </c>
      <c r="N78" s="1087"/>
      <c r="O78" s="1118">
        <v>490000</v>
      </c>
      <c r="P78" s="1118"/>
      <c r="Q78" s="1118"/>
      <c r="R78" s="1119"/>
      <c r="S78" s="1085"/>
      <c r="T78" s="1086"/>
      <c r="U78" s="1087"/>
      <c r="V78" s="1087"/>
      <c r="W78" s="1087"/>
      <c r="X78" s="1087"/>
      <c r="Y78" s="1087"/>
      <c r="Z78" s="1087"/>
      <c r="AA78" s="1118"/>
      <c r="AB78" s="1118"/>
      <c r="AC78" s="1118"/>
      <c r="AD78" s="1118"/>
      <c r="AE78" s="1087">
        <v>-48</v>
      </c>
      <c r="AF78" s="1087"/>
      <c r="AG78" s="1118">
        <v>-313600</v>
      </c>
      <c r="AH78" s="1118"/>
      <c r="AI78" s="1118"/>
      <c r="AJ78" s="1119"/>
      <c r="AK78" s="1124">
        <v>29</v>
      </c>
      <c r="AL78" s="1087"/>
      <c r="AM78" s="1118">
        <v>189467</v>
      </c>
      <c r="AN78" s="1118"/>
      <c r="AO78" s="1118"/>
      <c r="AP78" s="1176"/>
      <c r="AQ78" s="1124">
        <v>2</v>
      </c>
      <c r="AR78" s="1087"/>
      <c r="AS78" s="1087"/>
      <c r="AT78" s="1118">
        <v>13067</v>
      </c>
      <c r="AU78" s="1087"/>
      <c r="AV78" s="1087"/>
      <c r="AW78" s="1087"/>
      <c r="AX78" s="1087"/>
      <c r="AY78" s="1120"/>
    </row>
    <row r="79" spans="1:51" ht="21.75" customHeight="1">
      <c r="A79" s="1168" t="s">
        <v>331</v>
      </c>
      <c r="B79" s="1188"/>
      <c r="C79" s="1188"/>
      <c r="D79" s="1188"/>
      <c r="E79" s="1188"/>
      <c r="F79" s="1104"/>
      <c r="G79" s="1104"/>
      <c r="H79" s="1104"/>
      <c r="I79" s="1104"/>
      <c r="J79" s="1104"/>
      <c r="K79" s="1104"/>
      <c r="L79" s="1132"/>
      <c r="M79" s="1124">
        <v>0</v>
      </c>
      <c r="N79" s="1087"/>
      <c r="O79" s="1118">
        <v>0</v>
      </c>
      <c r="P79" s="1118"/>
      <c r="Q79" s="1118"/>
      <c r="R79" s="1119"/>
      <c r="S79" s="1085"/>
      <c r="T79" s="1086"/>
      <c r="U79" s="1087"/>
      <c r="V79" s="1087"/>
      <c r="W79" s="1087"/>
      <c r="X79" s="1087"/>
      <c r="Y79" s="1087"/>
      <c r="Z79" s="1087"/>
      <c r="AA79" s="1118"/>
      <c r="AB79" s="1118"/>
      <c r="AC79" s="1118"/>
      <c r="AD79" s="1118"/>
      <c r="AE79" s="1087"/>
      <c r="AF79" s="1087"/>
      <c r="AG79" s="1118"/>
      <c r="AH79" s="1118"/>
      <c r="AI79" s="1118"/>
      <c r="AJ79" s="1119"/>
      <c r="AK79" s="1124">
        <v>0</v>
      </c>
      <c r="AL79" s="1087"/>
      <c r="AM79" s="1118">
        <v>0</v>
      </c>
      <c r="AN79" s="1118"/>
      <c r="AO79" s="1118"/>
      <c r="AP79" s="1176"/>
      <c r="AQ79" s="1124">
        <v>0</v>
      </c>
      <c r="AR79" s="1087"/>
      <c r="AS79" s="1087"/>
      <c r="AT79" s="1118"/>
      <c r="AU79" s="1087"/>
      <c r="AV79" s="1087"/>
      <c r="AW79" s="1087"/>
      <c r="AX79" s="1087"/>
      <c r="AY79" s="1120"/>
    </row>
    <row r="80" spans="1:51" ht="21.75" customHeight="1">
      <c r="A80" s="1168" t="s">
        <v>361</v>
      </c>
      <c r="B80" s="1188"/>
      <c r="C80" s="1188"/>
      <c r="D80" s="1188"/>
      <c r="E80" s="1188"/>
      <c r="F80" s="1104"/>
      <c r="G80" s="1104"/>
      <c r="H80" s="1104"/>
      <c r="I80" s="1104"/>
      <c r="J80" s="1104"/>
      <c r="K80" s="1104"/>
      <c r="L80" s="1132"/>
      <c r="M80" s="1134">
        <v>0</v>
      </c>
      <c r="N80" s="1136"/>
      <c r="O80" s="1088">
        <v>0</v>
      </c>
      <c r="P80" s="1089"/>
      <c r="Q80" s="1089"/>
      <c r="R80" s="1133"/>
      <c r="S80" s="1156"/>
      <c r="T80" s="1157"/>
      <c r="U80" s="1158"/>
      <c r="V80" s="1159"/>
      <c r="W80" s="1159"/>
      <c r="X80" s="1157"/>
      <c r="Y80" s="1158"/>
      <c r="Z80" s="1157"/>
      <c r="AA80" s="1114"/>
      <c r="AB80" s="1115"/>
      <c r="AC80" s="1115"/>
      <c r="AD80" s="1122"/>
      <c r="AE80" s="1158"/>
      <c r="AF80" s="1157"/>
      <c r="AG80" s="1114"/>
      <c r="AH80" s="1115"/>
      <c r="AI80" s="1115"/>
      <c r="AJ80" s="1116"/>
      <c r="AK80" s="1134">
        <v>4</v>
      </c>
      <c r="AL80" s="1136"/>
      <c r="AM80" s="1088">
        <v>298667</v>
      </c>
      <c r="AN80" s="1089"/>
      <c r="AO80" s="1089"/>
      <c r="AP80" s="1133"/>
      <c r="AQ80" s="1134">
        <v>4</v>
      </c>
      <c r="AR80" s="1135"/>
      <c r="AS80" s="1136"/>
      <c r="AT80" s="1088">
        <v>298667</v>
      </c>
      <c r="AU80" s="1089"/>
      <c r="AV80" s="1089"/>
      <c r="AW80" s="1089"/>
      <c r="AX80" s="1089"/>
      <c r="AY80" s="1133"/>
    </row>
    <row r="81" spans="1:51" ht="21.75" customHeight="1">
      <c r="A81" s="1168" t="s">
        <v>493</v>
      </c>
      <c r="B81" s="1169"/>
      <c r="C81" s="1169"/>
      <c r="D81" s="1169"/>
      <c r="E81" s="1169"/>
      <c r="F81" s="1169"/>
      <c r="G81" s="1169"/>
      <c r="H81" s="1169"/>
      <c r="I81" s="1169"/>
      <c r="J81" s="1169"/>
      <c r="K81" s="1169"/>
      <c r="L81" s="1170"/>
      <c r="M81" s="1134">
        <v>8</v>
      </c>
      <c r="N81" s="1136"/>
      <c r="O81" s="1088">
        <v>716800</v>
      </c>
      <c r="P81" s="1089"/>
      <c r="Q81" s="1089"/>
      <c r="R81" s="1133"/>
      <c r="S81" s="1156"/>
      <c r="T81" s="1157"/>
      <c r="U81" s="1158"/>
      <c r="V81" s="1159"/>
      <c r="W81" s="1159"/>
      <c r="X81" s="1157"/>
      <c r="Y81" s="1158"/>
      <c r="Z81" s="1157"/>
      <c r="AA81" s="1114"/>
      <c r="AB81" s="1115"/>
      <c r="AC81" s="1115"/>
      <c r="AD81" s="1122"/>
      <c r="AE81" s="1158"/>
      <c r="AF81" s="1157"/>
      <c r="AG81" s="1114"/>
      <c r="AH81" s="1115"/>
      <c r="AI81" s="1115"/>
      <c r="AJ81" s="1116"/>
      <c r="AK81" s="1134">
        <v>8</v>
      </c>
      <c r="AL81" s="1136"/>
      <c r="AM81" s="1088">
        <v>716800</v>
      </c>
      <c r="AN81" s="1089"/>
      <c r="AO81" s="1089"/>
      <c r="AP81" s="1133"/>
      <c r="AQ81" s="1134">
        <v>0</v>
      </c>
      <c r="AR81" s="1135"/>
      <c r="AS81" s="1136"/>
      <c r="AT81" s="1088">
        <v>0</v>
      </c>
      <c r="AU81" s="1089"/>
      <c r="AV81" s="1089"/>
      <c r="AW81" s="1089"/>
      <c r="AX81" s="1089"/>
      <c r="AY81" s="1133"/>
    </row>
    <row r="82" spans="1:51" ht="21.75" customHeight="1">
      <c r="A82" s="1168" t="s">
        <v>362</v>
      </c>
      <c r="B82" s="1169"/>
      <c r="C82" s="1169"/>
      <c r="D82" s="1169"/>
      <c r="E82" s="1169"/>
      <c r="F82" s="1169"/>
      <c r="G82" s="1169"/>
      <c r="H82" s="1169"/>
      <c r="I82" s="1169"/>
      <c r="J82" s="1169"/>
      <c r="K82" s="1169"/>
      <c r="L82" s="1170"/>
      <c r="M82" s="1134">
        <v>4</v>
      </c>
      <c r="N82" s="1136"/>
      <c r="O82" s="1088">
        <v>179200</v>
      </c>
      <c r="P82" s="1089"/>
      <c r="Q82" s="1089"/>
      <c r="R82" s="1133"/>
      <c r="S82" s="1156"/>
      <c r="T82" s="1157"/>
      <c r="U82" s="1158"/>
      <c r="V82" s="1159"/>
      <c r="W82" s="1159"/>
      <c r="X82" s="1157"/>
      <c r="Y82" s="1158"/>
      <c r="Z82" s="1157"/>
      <c r="AA82" s="1114"/>
      <c r="AB82" s="1115"/>
      <c r="AC82" s="1115"/>
      <c r="AD82" s="1122"/>
      <c r="AE82" s="1158"/>
      <c r="AF82" s="1157"/>
      <c r="AG82" s="1114"/>
      <c r="AH82" s="1115"/>
      <c r="AI82" s="1115"/>
      <c r="AJ82" s="1116"/>
      <c r="AK82" s="1162">
        <v>0</v>
      </c>
      <c r="AL82" s="1163"/>
      <c r="AM82" s="1102">
        <v>0</v>
      </c>
      <c r="AN82" s="1164"/>
      <c r="AO82" s="1164"/>
      <c r="AP82" s="1165"/>
      <c r="AQ82" s="1162">
        <v>-4</v>
      </c>
      <c r="AR82" s="1189"/>
      <c r="AS82" s="1163"/>
      <c r="AT82" s="1102">
        <v>-179200</v>
      </c>
      <c r="AU82" s="1164"/>
      <c r="AV82" s="1164"/>
      <c r="AW82" s="1164"/>
      <c r="AX82" s="1164"/>
      <c r="AY82" s="1165"/>
    </row>
    <row r="83" spans="1:51" ht="21.75" customHeight="1">
      <c r="A83" s="1168" t="s">
        <v>494</v>
      </c>
      <c r="B83" s="1169"/>
      <c r="C83" s="1169"/>
      <c r="D83" s="1169"/>
      <c r="E83" s="1169"/>
      <c r="F83" s="1169"/>
      <c r="G83" s="1169"/>
      <c r="H83" s="1169"/>
      <c r="I83" s="1169"/>
      <c r="J83" s="1169"/>
      <c r="K83" s="1169"/>
      <c r="L83" s="1170"/>
      <c r="M83" s="1134">
        <v>5</v>
      </c>
      <c r="N83" s="1136"/>
      <c r="O83" s="1088">
        <v>1194667</v>
      </c>
      <c r="P83" s="1089"/>
      <c r="Q83" s="1089"/>
      <c r="R83" s="1133"/>
      <c r="S83" s="1156"/>
      <c r="T83" s="1157"/>
      <c r="U83" s="1158"/>
      <c r="V83" s="1159"/>
      <c r="W83" s="1159"/>
      <c r="X83" s="1157"/>
      <c r="Y83" s="1158"/>
      <c r="Z83" s="1157"/>
      <c r="AA83" s="1114"/>
      <c r="AB83" s="1115"/>
      <c r="AC83" s="1115"/>
      <c r="AD83" s="1122"/>
      <c r="AE83" s="1158"/>
      <c r="AF83" s="1157"/>
      <c r="AG83" s="1114"/>
      <c r="AH83" s="1115"/>
      <c r="AI83" s="1115"/>
      <c r="AJ83" s="1116"/>
      <c r="AK83" s="1134">
        <v>6</v>
      </c>
      <c r="AL83" s="1136"/>
      <c r="AM83" s="1088">
        <v>1433600</v>
      </c>
      <c r="AN83" s="1089"/>
      <c r="AO83" s="1089"/>
      <c r="AP83" s="1133"/>
      <c r="AQ83" s="1134">
        <v>1</v>
      </c>
      <c r="AR83" s="1135"/>
      <c r="AS83" s="1136"/>
      <c r="AT83" s="1088">
        <v>238933</v>
      </c>
      <c r="AU83" s="1089"/>
      <c r="AV83" s="1089"/>
      <c r="AW83" s="1089"/>
      <c r="AX83" s="1089"/>
      <c r="AY83" s="1133"/>
    </row>
    <row r="84" spans="1:51" ht="21.75" customHeight="1">
      <c r="A84" s="1168" t="s">
        <v>495</v>
      </c>
      <c r="B84" s="1169"/>
      <c r="C84" s="1169"/>
      <c r="D84" s="1169"/>
      <c r="E84" s="1169"/>
      <c r="F84" s="1169"/>
      <c r="G84" s="1169"/>
      <c r="H84" s="1169"/>
      <c r="I84" s="1169"/>
      <c r="J84" s="1169"/>
      <c r="K84" s="1169"/>
      <c r="L84" s="1170"/>
      <c r="M84" s="1134">
        <v>7</v>
      </c>
      <c r="N84" s="1136"/>
      <c r="O84" s="1088">
        <v>836267</v>
      </c>
      <c r="P84" s="1089"/>
      <c r="Q84" s="1089"/>
      <c r="R84" s="1133"/>
      <c r="S84" s="1156"/>
      <c r="T84" s="1157"/>
      <c r="U84" s="1158"/>
      <c r="V84" s="1159"/>
      <c r="W84" s="1159"/>
      <c r="X84" s="1157"/>
      <c r="Y84" s="1158"/>
      <c r="Z84" s="1157"/>
      <c r="AA84" s="1114"/>
      <c r="AB84" s="1115"/>
      <c r="AC84" s="1115"/>
      <c r="AD84" s="1122"/>
      <c r="AE84" s="1158"/>
      <c r="AF84" s="1157"/>
      <c r="AG84" s="1114"/>
      <c r="AH84" s="1115"/>
      <c r="AI84" s="1115"/>
      <c r="AJ84" s="1116"/>
      <c r="AK84" s="1134">
        <v>6</v>
      </c>
      <c r="AL84" s="1136"/>
      <c r="AM84" s="1088">
        <v>716800</v>
      </c>
      <c r="AN84" s="1089"/>
      <c r="AO84" s="1089"/>
      <c r="AP84" s="1133"/>
      <c r="AQ84" s="1134">
        <v>-1</v>
      </c>
      <c r="AR84" s="1135"/>
      <c r="AS84" s="1136"/>
      <c r="AT84" s="1088">
        <v>-119467</v>
      </c>
      <c r="AU84" s="1089"/>
      <c r="AV84" s="1089"/>
      <c r="AW84" s="1089"/>
      <c r="AX84" s="1089"/>
      <c r="AY84" s="1133"/>
    </row>
    <row r="85" spans="1:51" ht="21.75" customHeight="1">
      <c r="A85" s="1168" t="s">
        <v>363</v>
      </c>
      <c r="B85" s="1188"/>
      <c r="C85" s="1188"/>
      <c r="D85" s="1188"/>
      <c r="E85" s="1188"/>
      <c r="F85" s="1104"/>
      <c r="G85" s="1104"/>
      <c r="H85" s="1104"/>
      <c r="I85" s="1104"/>
      <c r="J85" s="1104"/>
      <c r="K85" s="1104"/>
      <c r="L85" s="1132"/>
      <c r="M85" s="1124">
        <v>24</v>
      </c>
      <c r="N85" s="1087"/>
      <c r="O85" s="1118">
        <v>2867200</v>
      </c>
      <c r="P85" s="1118"/>
      <c r="Q85" s="1118"/>
      <c r="R85" s="1119"/>
      <c r="S85" s="1085"/>
      <c r="T85" s="1086"/>
      <c r="U85" s="1087"/>
      <c r="V85" s="1087"/>
      <c r="W85" s="1087"/>
      <c r="X85" s="1087"/>
      <c r="Y85" s="1087"/>
      <c r="Z85" s="1087"/>
      <c r="AA85" s="1118"/>
      <c r="AB85" s="1118"/>
      <c r="AC85" s="1118"/>
      <c r="AD85" s="1118"/>
      <c r="AE85" s="1087"/>
      <c r="AF85" s="1087"/>
      <c r="AG85" s="1118"/>
      <c r="AH85" s="1118"/>
      <c r="AI85" s="1118"/>
      <c r="AJ85" s="1119"/>
      <c r="AK85" s="1177">
        <v>25</v>
      </c>
      <c r="AL85" s="1178"/>
      <c r="AM85" s="1179">
        <v>2986667</v>
      </c>
      <c r="AN85" s="1179"/>
      <c r="AO85" s="1179"/>
      <c r="AP85" s="1255"/>
      <c r="AQ85" s="1177">
        <v>1</v>
      </c>
      <c r="AR85" s="1178"/>
      <c r="AS85" s="1178"/>
      <c r="AT85" s="1179">
        <v>119467</v>
      </c>
      <c r="AU85" s="1178"/>
      <c r="AV85" s="1178"/>
      <c r="AW85" s="1178"/>
      <c r="AX85" s="1178"/>
      <c r="AY85" s="1180"/>
    </row>
    <row r="86" spans="1:51" ht="21.75" customHeight="1">
      <c r="A86" s="1168" t="s">
        <v>365</v>
      </c>
      <c r="B86" s="1188"/>
      <c r="C86" s="1188"/>
      <c r="D86" s="1188"/>
      <c r="E86" s="1188"/>
      <c r="F86" s="1104"/>
      <c r="G86" s="1104"/>
      <c r="H86" s="1104"/>
      <c r="I86" s="1104"/>
      <c r="J86" s="1104"/>
      <c r="K86" s="1104"/>
      <c r="L86" s="1132"/>
      <c r="M86" s="1134">
        <v>24</v>
      </c>
      <c r="N86" s="1136"/>
      <c r="O86" s="1088">
        <v>1433600</v>
      </c>
      <c r="P86" s="1089"/>
      <c r="Q86" s="1089"/>
      <c r="R86" s="1133"/>
      <c r="S86" s="1156"/>
      <c r="T86" s="1157"/>
      <c r="U86" s="1158"/>
      <c r="V86" s="1159"/>
      <c r="W86" s="1159"/>
      <c r="X86" s="1157"/>
      <c r="Y86" s="1158"/>
      <c r="Z86" s="1157"/>
      <c r="AA86" s="1114"/>
      <c r="AB86" s="1115"/>
      <c r="AC86" s="1115"/>
      <c r="AD86" s="1122"/>
      <c r="AE86" s="1158">
        <v>-4</v>
      </c>
      <c r="AF86" s="1157"/>
      <c r="AG86" s="1088">
        <v>-238933</v>
      </c>
      <c r="AH86" s="1089"/>
      <c r="AI86" s="1089"/>
      <c r="AJ86" s="1133"/>
      <c r="AK86" s="1162">
        <v>22</v>
      </c>
      <c r="AL86" s="1163"/>
      <c r="AM86" s="1102">
        <v>1314134</v>
      </c>
      <c r="AN86" s="1164"/>
      <c r="AO86" s="1164"/>
      <c r="AP86" s="1165"/>
      <c r="AQ86" s="1162">
        <v>2</v>
      </c>
      <c r="AR86" s="1189"/>
      <c r="AS86" s="1163"/>
      <c r="AT86" s="1102">
        <v>119467</v>
      </c>
      <c r="AU86" s="1164"/>
      <c r="AV86" s="1164"/>
      <c r="AW86" s="1164"/>
      <c r="AX86" s="1164"/>
      <c r="AY86" s="1165"/>
    </row>
    <row r="87" spans="1:51" ht="21.75" customHeight="1">
      <c r="A87" s="1168" t="s">
        <v>366</v>
      </c>
      <c r="B87" s="1188"/>
      <c r="C87" s="1188"/>
      <c r="D87" s="1188"/>
      <c r="E87" s="1188"/>
      <c r="F87" s="1104"/>
      <c r="G87" s="1104"/>
      <c r="H87" s="1104"/>
      <c r="I87" s="1104"/>
      <c r="J87" s="1104"/>
      <c r="K87" s="1104"/>
      <c r="L87" s="1132"/>
      <c r="M87" s="1124">
        <v>26</v>
      </c>
      <c r="N87" s="1087"/>
      <c r="O87" s="1118">
        <v>2717867</v>
      </c>
      <c r="P87" s="1118"/>
      <c r="Q87" s="1118"/>
      <c r="R87" s="1119"/>
      <c r="S87" s="1085"/>
      <c r="T87" s="1086"/>
      <c r="U87" s="1087"/>
      <c r="V87" s="1087"/>
      <c r="W87" s="1087"/>
      <c r="X87" s="1087"/>
      <c r="Y87" s="1087"/>
      <c r="Z87" s="1087"/>
      <c r="AA87" s="1118"/>
      <c r="AB87" s="1118"/>
      <c r="AC87" s="1118"/>
      <c r="AD87" s="1118"/>
      <c r="AE87" s="1087"/>
      <c r="AF87" s="1087"/>
      <c r="AG87" s="1118"/>
      <c r="AH87" s="1118"/>
      <c r="AI87" s="1118"/>
      <c r="AJ87" s="1119"/>
      <c r="AK87" s="1177">
        <v>23</v>
      </c>
      <c r="AL87" s="1178"/>
      <c r="AM87" s="1179">
        <v>2404267</v>
      </c>
      <c r="AN87" s="1179"/>
      <c r="AO87" s="1179"/>
      <c r="AP87" s="1255"/>
      <c r="AQ87" s="1177">
        <v>-3</v>
      </c>
      <c r="AR87" s="1178"/>
      <c r="AS87" s="1178"/>
      <c r="AT87" s="1179">
        <v>-313600</v>
      </c>
      <c r="AU87" s="1178"/>
      <c r="AV87" s="1178"/>
      <c r="AW87" s="1178"/>
      <c r="AX87" s="1178"/>
      <c r="AY87" s="1180"/>
    </row>
    <row r="88" spans="1:51" ht="21.75" customHeight="1" thickBot="1">
      <c r="A88" s="1168" t="s">
        <v>367</v>
      </c>
      <c r="B88" s="1188"/>
      <c r="C88" s="1188"/>
      <c r="D88" s="1188"/>
      <c r="E88" s="1188"/>
      <c r="F88" s="1104"/>
      <c r="G88" s="1104"/>
      <c r="H88" s="1104"/>
      <c r="I88" s="1104"/>
      <c r="J88" s="1104"/>
      <c r="K88" s="1104"/>
      <c r="L88" s="1132"/>
      <c r="M88" s="1134">
        <v>30</v>
      </c>
      <c r="N88" s="1136"/>
      <c r="O88" s="1088">
        <v>1568000</v>
      </c>
      <c r="P88" s="1089"/>
      <c r="Q88" s="1089"/>
      <c r="R88" s="1133"/>
      <c r="S88" s="1156"/>
      <c r="T88" s="1157"/>
      <c r="U88" s="1158"/>
      <c r="V88" s="1159"/>
      <c r="W88" s="1159"/>
      <c r="X88" s="1157"/>
      <c r="Y88" s="1158"/>
      <c r="Z88" s="1157"/>
      <c r="AA88" s="1114"/>
      <c r="AB88" s="1115"/>
      <c r="AC88" s="1115"/>
      <c r="AD88" s="1122"/>
      <c r="AE88" s="1158"/>
      <c r="AF88" s="1157"/>
      <c r="AG88" s="1114"/>
      <c r="AH88" s="1115"/>
      <c r="AI88" s="1115"/>
      <c r="AJ88" s="1116"/>
      <c r="AK88" s="1134">
        <v>33</v>
      </c>
      <c r="AL88" s="1136"/>
      <c r="AM88" s="1088">
        <v>1724800</v>
      </c>
      <c r="AN88" s="1089"/>
      <c r="AO88" s="1089"/>
      <c r="AP88" s="1133"/>
      <c r="AQ88" s="1124">
        <v>3</v>
      </c>
      <c r="AR88" s="1087"/>
      <c r="AS88" s="1087"/>
      <c r="AT88" s="1118">
        <v>156800</v>
      </c>
      <c r="AU88" s="1087"/>
      <c r="AV88" s="1087"/>
      <c r="AW88" s="1087"/>
      <c r="AX88" s="1087"/>
      <c r="AY88" s="1120"/>
    </row>
    <row r="89" spans="1:51" ht="21.75" customHeight="1" thickBot="1">
      <c r="A89" s="1379" t="s">
        <v>284</v>
      </c>
      <c r="B89" s="1380"/>
      <c r="C89" s="1380"/>
      <c r="D89" s="1380"/>
      <c r="E89" s="1380"/>
      <c r="F89" s="1275"/>
      <c r="G89" s="1275"/>
      <c r="H89" s="1275"/>
      <c r="I89" s="1275"/>
      <c r="J89" s="1275"/>
      <c r="K89" s="1275"/>
      <c r="L89" s="1276"/>
      <c r="M89" s="1152">
        <f>SUM(M65:N88)</f>
        <v>54024</v>
      </c>
      <c r="N89" s="1149"/>
      <c r="O89" s="1149">
        <f>SUM(O65:R88)</f>
        <v>686901549</v>
      </c>
      <c r="P89" s="1149"/>
      <c r="Q89" s="1149"/>
      <c r="R89" s="1153"/>
      <c r="S89" s="1381" t="e">
        <f>SUM(S65:S88)</f>
        <v>#REF!</v>
      </c>
      <c r="T89" s="1378"/>
      <c r="U89" s="1376" t="e">
        <f>SUM(U65:U88)</f>
        <v>#REF!</v>
      </c>
      <c r="V89" s="1377"/>
      <c r="W89" s="1377"/>
      <c r="X89" s="1378"/>
      <c r="Y89" s="1376" t="e">
        <f>SUM(Y65:Y88)</f>
        <v>#REF!</v>
      </c>
      <c r="Z89" s="1378"/>
      <c r="AA89" s="1376" t="e">
        <f>SUM(AA65:AA88)</f>
        <v>#REF!</v>
      </c>
      <c r="AB89" s="1377"/>
      <c r="AC89" s="1377"/>
      <c r="AD89" s="1378"/>
      <c r="AE89" s="1150">
        <f>SUM(AE65:AF88)</f>
        <v>-325</v>
      </c>
      <c r="AF89" s="1150"/>
      <c r="AG89" s="1149">
        <f>SUM(AG65:AJ88)</f>
        <v>-13956400</v>
      </c>
      <c r="AH89" s="1149"/>
      <c r="AI89" s="1149"/>
      <c r="AJ89" s="1153"/>
      <c r="AK89" s="1152">
        <f>SUM(AK65:AL88)</f>
        <v>53681</v>
      </c>
      <c r="AL89" s="1149"/>
      <c r="AM89" s="1149">
        <f>SUM(AM65:AP88)</f>
        <v>672546552</v>
      </c>
      <c r="AN89" s="1149"/>
      <c r="AO89" s="1149"/>
      <c r="AP89" s="1153"/>
      <c r="AQ89" s="1285">
        <f>SUM(AQ65:AS88)</f>
        <v>-18</v>
      </c>
      <c r="AR89" s="1286"/>
      <c r="AS89" s="1287"/>
      <c r="AT89" s="1382">
        <f>SUM(AT65:AT88)</f>
        <v>-398597</v>
      </c>
      <c r="AU89" s="1286"/>
      <c r="AV89" s="1286"/>
      <c r="AW89" s="1286"/>
      <c r="AX89" s="1286"/>
      <c r="AY89" s="1383"/>
    </row>
    <row r="90" ht="12.75" hidden="1"/>
    <row r="91" spans="1:50" ht="24.75" customHeight="1" thickBot="1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1194"/>
      <c r="AR91" s="1194"/>
      <c r="AS91" s="1194"/>
      <c r="AT91" s="1194"/>
      <c r="AU91" s="1194"/>
      <c r="AV91" s="1194"/>
      <c r="AW91" s="694"/>
      <c r="AX91" s="311" t="s">
        <v>274</v>
      </c>
    </row>
    <row r="92" spans="1:51" ht="12.75">
      <c r="A92" s="1217" t="s">
        <v>344</v>
      </c>
      <c r="B92" s="1196"/>
      <c r="C92" s="1196"/>
      <c r="D92" s="1196"/>
      <c r="E92" s="1196"/>
      <c r="F92" s="1196"/>
      <c r="G92" s="1196"/>
      <c r="H92" s="1196"/>
      <c r="I92" s="1196"/>
      <c r="J92" s="1196"/>
      <c r="K92" s="1196"/>
      <c r="L92" s="1197"/>
      <c r="M92" s="1217" t="s">
        <v>275</v>
      </c>
      <c r="N92" s="1196"/>
      <c r="O92" s="1196"/>
      <c r="P92" s="1196"/>
      <c r="Q92" s="1196"/>
      <c r="R92" s="1197"/>
      <c r="S92" s="1222" t="s">
        <v>276</v>
      </c>
      <c r="T92" s="1223"/>
      <c r="U92" s="1223"/>
      <c r="V92" s="1223"/>
      <c r="W92" s="1223"/>
      <c r="X92" s="1223"/>
      <c r="Y92" s="1223"/>
      <c r="Z92" s="1223"/>
      <c r="AA92" s="1223"/>
      <c r="AB92" s="1223"/>
      <c r="AC92" s="1223"/>
      <c r="AD92" s="1223"/>
      <c r="AE92" s="1223"/>
      <c r="AF92" s="1223"/>
      <c r="AG92" s="1223"/>
      <c r="AH92" s="1223"/>
      <c r="AI92" s="1223"/>
      <c r="AJ92" s="1291"/>
      <c r="AK92" s="1226" t="s">
        <v>277</v>
      </c>
      <c r="AL92" s="1227"/>
      <c r="AM92" s="1227"/>
      <c r="AN92" s="1227"/>
      <c r="AO92" s="1227"/>
      <c r="AP92" s="1227"/>
      <c r="AQ92" s="1195" t="s">
        <v>278</v>
      </c>
      <c r="AR92" s="1196"/>
      <c r="AS92" s="1196"/>
      <c r="AT92" s="1196"/>
      <c r="AU92" s="1196"/>
      <c r="AV92" s="1196"/>
      <c r="AW92" s="1196"/>
      <c r="AX92" s="1196"/>
      <c r="AY92" s="1197"/>
    </row>
    <row r="93" spans="1:51" ht="12.75">
      <c r="A93" s="1218"/>
      <c r="B93" s="1219"/>
      <c r="C93" s="1219"/>
      <c r="D93" s="1219"/>
      <c r="E93" s="1219"/>
      <c r="F93" s="1219"/>
      <c r="G93" s="1219"/>
      <c r="H93" s="1219"/>
      <c r="I93" s="1219"/>
      <c r="J93" s="1219"/>
      <c r="K93" s="1219"/>
      <c r="L93" s="1220"/>
      <c r="M93" s="1221"/>
      <c r="N93" s="1199"/>
      <c r="O93" s="1199"/>
      <c r="P93" s="1199"/>
      <c r="Q93" s="1199"/>
      <c r="R93" s="1200"/>
      <c r="S93" s="1230" t="s">
        <v>279</v>
      </c>
      <c r="T93" s="1231"/>
      <c r="U93" s="1231"/>
      <c r="V93" s="1231"/>
      <c r="W93" s="1231"/>
      <c r="X93" s="1232"/>
      <c r="Y93" s="1231" t="s">
        <v>280</v>
      </c>
      <c r="Z93" s="1231"/>
      <c r="AA93" s="1231"/>
      <c r="AB93" s="1231"/>
      <c r="AC93" s="1231"/>
      <c r="AD93" s="1232"/>
      <c r="AE93" s="1233"/>
      <c r="AF93" s="1231"/>
      <c r="AG93" s="1231"/>
      <c r="AH93" s="1231"/>
      <c r="AI93" s="1231"/>
      <c r="AJ93" s="1234"/>
      <c r="AK93" s="1228"/>
      <c r="AL93" s="1229"/>
      <c r="AM93" s="1229"/>
      <c r="AN93" s="1229"/>
      <c r="AO93" s="1229"/>
      <c r="AP93" s="1229"/>
      <c r="AQ93" s="1198"/>
      <c r="AR93" s="1199"/>
      <c r="AS93" s="1199"/>
      <c r="AT93" s="1199"/>
      <c r="AU93" s="1199"/>
      <c r="AV93" s="1199"/>
      <c r="AW93" s="1199"/>
      <c r="AX93" s="1199"/>
      <c r="AY93" s="1200"/>
    </row>
    <row r="94" spans="1:51" ht="21" customHeight="1" thickBot="1">
      <c r="A94" s="1221"/>
      <c r="B94" s="1199"/>
      <c r="C94" s="1199"/>
      <c r="D94" s="1199"/>
      <c r="E94" s="1199"/>
      <c r="F94" s="1199"/>
      <c r="G94" s="1199"/>
      <c r="H94" s="1199"/>
      <c r="I94" s="1199"/>
      <c r="J94" s="1199"/>
      <c r="K94" s="1199"/>
      <c r="L94" s="1200"/>
      <c r="M94" s="1209" t="s">
        <v>281</v>
      </c>
      <c r="N94" s="1210"/>
      <c r="O94" s="1201" t="s">
        <v>282</v>
      </c>
      <c r="P94" s="1202"/>
      <c r="Q94" s="1202"/>
      <c r="R94" s="1203"/>
      <c r="S94" s="1204" t="s">
        <v>281</v>
      </c>
      <c r="T94" s="1205"/>
      <c r="U94" s="1206" t="s">
        <v>282</v>
      </c>
      <c r="V94" s="1207"/>
      <c r="W94" s="1207"/>
      <c r="X94" s="1205"/>
      <c r="Y94" s="1201" t="s">
        <v>281</v>
      </c>
      <c r="Z94" s="1210"/>
      <c r="AA94" s="1201" t="s">
        <v>282</v>
      </c>
      <c r="AB94" s="1202"/>
      <c r="AC94" s="1202"/>
      <c r="AD94" s="1210"/>
      <c r="AE94" s="1201" t="s">
        <v>281</v>
      </c>
      <c r="AF94" s="1210"/>
      <c r="AG94" s="1201" t="s">
        <v>282</v>
      </c>
      <c r="AH94" s="1202"/>
      <c r="AI94" s="1202"/>
      <c r="AJ94" s="1203"/>
      <c r="AK94" s="1204" t="s">
        <v>281</v>
      </c>
      <c r="AL94" s="1205"/>
      <c r="AM94" s="1206" t="s">
        <v>282</v>
      </c>
      <c r="AN94" s="1207"/>
      <c r="AO94" s="1207"/>
      <c r="AP94" s="1208"/>
      <c r="AQ94" s="1209" t="s">
        <v>281</v>
      </c>
      <c r="AR94" s="1202"/>
      <c r="AS94" s="1210"/>
      <c r="AT94" s="1201" t="s">
        <v>282</v>
      </c>
      <c r="AU94" s="1202"/>
      <c r="AV94" s="1202"/>
      <c r="AW94" s="1202"/>
      <c r="AX94" s="1202"/>
      <c r="AY94" s="1203"/>
    </row>
    <row r="95" spans="1:51" ht="21.75" customHeight="1" thickBot="1">
      <c r="A95" s="1379" t="s">
        <v>285</v>
      </c>
      <c r="B95" s="1380"/>
      <c r="C95" s="1380"/>
      <c r="D95" s="1380"/>
      <c r="E95" s="1380"/>
      <c r="F95" s="1275"/>
      <c r="G95" s="1275"/>
      <c r="H95" s="1275"/>
      <c r="I95" s="1275"/>
      <c r="J95" s="1275"/>
      <c r="K95" s="1275"/>
      <c r="L95" s="1276"/>
      <c r="M95" s="1152">
        <f>M89</f>
        <v>54024</v>
      </c>
      <c r="N95" s="1149"/>
      <c r="O95" s="1149">
        <f>O89</f>
        <v>686901549</v>
      </c>
      <c r="P95" s="1149"/>
      <c r="Q95" s="1149"/>
      <c r="R95" s="1153"/>
      <c r="S95" s="1384" t="e">
        <f>SUM(#REF!)</f>
        <v>#REF!</v>
      </c>
      <c r="T95" s="1150"/>
      <c r="U95" s="1150" t="e">
        <f>SUM(#REF!)</f>
        <v>#REF!</v>
      </c>
      <c r="V95" s="1150"/>
      <c r="W95" s="1150"/>
      <c r="X95" s="1150"/>
      <c r="Y95" s="1150" t="e">
        <f>SUM(#REF!)</f>
        <v>#REF!</v>
      </c>
      <c r="Z95" s="1150"/>
      <c r="AA95" s="1150" t="e">
        <f>SUM(#REF!)</f>
        <v>#REF!</v>
      </c>
      <c r="AB95" s="1150"/>
      <c r="AC95" s="1150"/>
      <c r="AD95" s="1150"/>
      <c r="AE95" s="1150">
        <f>AE89</f>
        <v>-325</v>
      </c>
      <c r="AF95" s="1150"/>
      <c r="AG95" s="1149">
        <f>AG89</f>
        <v>-13956400</v>
      </c>
      <c r="AH95" s="1149"/>
      <c r="AI95" s="1149"/>
      <c r="AJ95" s="1153"/>
      <c r="AK95" s="1152">
        <f>AK89</f>
        <v>53681</v>
      </c>
      <c r="AL95" s="1149"/>
      <c r="AM95" s="1149">
        <f>AM89</f>
        <v>672546552</v>
      </c>
      <c r="AN95" s="1149"/>
      <c r="AO95" s="1149"/>
      <c r="AP95" s="1153"/>
      <c r="AQ95" s="1285">
        <f>AQ89</f>
        <v>-18</v>
      </c>
      <c r="AR95" s="1286"/>
      <c r="AS95" s="1287"/>
      <c r="AT95" s="1382">
        <f>AT89</f>
        <v>-398597</v>
      </c>
      <c r="AU95" s="1286"/>
      <c r="AV95" s="1286"/>
      <c r="AW95" s="1286"/>
      <c r="AX95" s="1286"/>
      <c r="AY95" s="1383"/>
    </row>
    <row r="96" spans="1:51" ht="21.75" customHeight="1">
      <c r="A96" s="1256" t="s">
        <v>368</v>
      </c>
      <c r="B96" s="1257"/>
      <c r="C96" s="1257"/>
      <c r="D96" s="1257"/>
      <c r="E96" s="1257"/>
      <c r="F96" s="1258"/>
      <c r="G96" s="1258"/>
      <c r="H96" s="1258"/>
      <c r="I96" s="1258"/>
      <c r="J96" s="1258"/>
      <c r="K96" s="1258"/>
      <c r="L96" s="1259"/>
      <c r="M96" s="1243">
        <v>82</v>
      </c>
      <c r="N96" s="1235"/>
      <c r="O96" s="1244">
        <v>2186667</v>
      </c>
      <c r="P96" s="1244"/>
      <c r="Q96" s="1244"/>
      <c r="R96" s="1245"/>
      <c r="S96" s="1246"/>
      <c r="T96" s="1247"/>
      <c r="U96" s="1235"/>
      <c r="V96" s="1235"/>
      <c r="W96" s="1235"/>
      <c r="X96" s="1235"/>
      <c r="Y96" s="1235"/>
      <c r="Z96" s="1235"/>
      <c r="AA96" s="1244"/>
      <c r="AB96" s="1244"/>
      <c r="AC96" s="1244"/>
      <c r="AD96" s="1244"/>
      <c r="AE96" s="1235"/>
      <c r="AF96" s="1235"/>
      <c r="AG96" s="1235"/>
      <c r="AH96" s="1235"/>
      <c r="AI96" s="1235"/>
      <c r="AJ96" s="1236"/>
      <c r="AK96" s="1246">
        <v>82</v>
      </c>
      <c r="AL96" s="1247"/>
      <c r="AM96" s="1385">
        <v>2186667</v>
      </c>
      <c r="AN96" s="1385"/>
      <c r="AO96" s="1385"/>
      <c r="AP96" s="1386"/>
      <c r="AQ96" s="1387">
        <v>0</v>
      </c>
      <c r="AR96" s="1388"/>
      <c r="AS96" s="1388"/>
      <c r="AT96" s="1417">
        <v>0</v>
      </c>
      <c r="AU96" s="1417"/>
      <c r="AV96" s="1417"/>
      <c r="AW96" s="1417"/>
      <c r="AX96" s="1417"/>
      <c r="AY96" s="1418"/>
    </row>
    <row r="97" spans="1:51" ht="21.75" customHeight="1">
      <c r="A97" s="1172" t="s">
        <v>369</v>
      </c>
      <c r="B97" s="1173"/>
      <c r="C97" s="1173"/>
      <c r="D97" s="1173"/>
      <c r="E97" s="1173"/>
      <c r="F97" s="1104"/>
      <c r="G97" s="1104"/>
      <c r="H97" s="1104"/>
      <c r="I97" s="1104"/>
      <c r="J97" s="1104"/>
      <c r="K97" s="1104"/>
      <c r="L97" s="1132"/>
      <c r="M97" s="1134">
        <v>79</v>
      </c>
      <c r="N97" s="1136"/>
      <c r="O97" s="1088">
        <v>1053333</v>
      </c>
      <c r="P97" s="1089"/>
      <c r="Q97" s="1089"/>
      <c r="R97" s="1133"/>
      <c r="S97" s="1156"/>
      <c r="T97" s="1157"/>
      <c r="U97" s="1158"/>
      <c r="V97" s="1159"/>
      <c r="W97" s="1159"/>
      <c r="X97" s="1157"/>
      <c r="Y97" s="1158"/>
      <c r="Z97" s="1157"/>
      <c r="AA97" s="1114"/>
      <c r="AB97" s="1115"/>
      <c r="AC97" s="1115"/>
      <c r="AD97" s="1122"/>
      <c r="AE97" s="1158"/>
      <c r="AF97" s="1157"/>
      <c r="AG97" s="1158"/>
      <c r="AH97" s="1159"/>
      <c r="AI97" s="1159"/>
      <c r="AJ97" s="1171"/>
      <c r="AK97" s="1134">
        <v>82</v>
      </c>
      <c r="AL97" s="1136"/>
      <c r="AM97" s="1088">
        <v>1093333</v>
      </c>
      <c r="AN97" s="1089"/>
      <c r="AO97" s="1089"/>
      <c r="AP97" s="1133"/>
      <c r="AQ97" s="1085">
        <v>3</v>
      </c>
      <c r="AR97" s="1086"/>
      <c r="AS97" s="1086"/>
      <c r="AT97" s="1100">
        <v>40000</v>
      </c>
      <c r="AU97" s="1100"/>
      <c r="AV97" s="1100"/>
      <c r="AW97" s="1100"/>
      <c r="AX97" s="1100"/>
      <c r="AY97" s="1101"/>
    </row>
    <row r="98" spans="1:51" ht="21.75" customHeight="1">
      <c r="A98" s="1172" t="s">
        <v>332</v>
      </c>
      <c r="B98" s="1173"/>
      <c r="C98" s="1173"/>
      <c r="D98" s="1173"/>
      <c r="E98" s="1173"/>
      <c r="F98" s="1104"/>
      <c r="G98" s="1104"/>
      <c r="H98" s="1104"/>
      <c r="I98" s="1104"/>
      <c r="J98" s="1104"/>
      <c r="K98" s="1104"/>
      <c r="L98" s="1132"/>
      <c r="M98" s="1134">
        <v>170</v>
      </c>
      <c r="N98" s="1136"/>
      <c r="O98" s="1088">
        <v>7253333</v>
      </c>
      <c r="P98" s="1089"/>
      <c r="Q98" s="1089"/>
      <c r="R98" s="1133"/>
      <c r="S98" s="1156"/>
      <c r="T98" s="1157"/>
      <c r="U98" s="1158"/>
      <c r="V98" s="1159"/>
      <c r="W98" s="1159"/>
      <c r="X98" s="1157"/>
      <c r="Y98" s="1158"/>
      <c r="Z98" s="1157"/>
      <c r="AA98" s="1114"/>
      <c r="AB98" s="1115"/>
      <c r="AC98" s="1115"/>
      <c r="AD98" s="1122"/>
      <c r="AE98" s="1158"/>
      <c r="AF98" s="1157"/>
      <c r="AG98" s="1158"/>
      <c r="AH98" s="1159"/>
      <c r="AI98" s="1159"/>
      <c r="AJ98" s="1171"/>
      <c r="AK98" s="1134">
        <v>170</v>
      </c>
      <c r="AL98" s="1136"/>
      <c r="AM98" s="1088">
        <v>7253333</v>
      </c>
      <c r="AN98" s="1089"/>
      <c r="AO98" s="1089"/>
      <c r="AP98" s="1133"/>
      <c r="AQ98" s="1085">
        <v>0</v>
      </c>
      <c r="AR98" s="1086"/>
      <c r="AS98" s="1086"/>
      <c r="AT98" s="1096">
        <v>0</v>
      </c>
      <c r="AU98" s="1096"/>
      <c r="AV98" s="1096"/>
      <c r="AW98" s="1096"/>
      <c r="AX98" s="1096"/>
      <c r="AY98" s="1097"/>
    </row>
    <row r="99" spans="1:51" ht="21.75" customHeight="1">
      <c r="A99" s="1172" t="s">
        <v>333</v>
      </c>
      <c r="B99" s="1173"/>
      <c r="C99" s="1173"/>
      <c r="D99" s="1173"/>
      <c r="E99" s="1173"/>
      <c r="F99" s="1104"/>
      <c r="G99" s="1104"/>
      <c r="H99" s="1104"/>
      <c r="I99" s="1104"/>
      <c r="J99" s="1104"/>
      <c r="K99" s="1104"/>
      <c r="L99" s="1132"/>
      <c r="M99" s="1134">
        <v>178</v>
      </c>
      <c r="N99" s="1136"/>
      <c r="O99" s="1088">
        <v>3797333</v>
      </c>
      <c r="P99" s="1089"/>
      <c r="Q99" s="1089"/>
      <c r="R99" s="1133"/>
      <c r="S99" s="1156"/>
      <c r="T99" s="1157"/>
      <c r="U99" s="1158"/>
      <c r="V99" s="1159"/>
      <c r="W99" s="1159"/>
      <c r="X99" s="1157"/>
      <c r="Y99" s="1158"/>
      <c r="Z99" s="1157"/>
      <c r="AA99" s="1114"/>
      <c r="AB99" s="1115"/>
      <c r="AC99" s="1115"/>
      <c r="AD99" s="1122"/>
      <c r="AE99" s="1158"/>
      <c r="AF99" s="1157"/>
      <c r="AG99" s="1158"/>
      <c r="AH99" s="1159"/>
      <c r="AI99" s="1159"/>
      <c r="AJ99" s="1171"/>
      <c r="AK99" s="1134">
        <v>167</v>
      </c>
      <c r="AL99" s="1136"/>
      <c r="AM99" s="1088">
        <v>3562667</v>
      </c>
      <c r="AN99" s="1089"/>
      <c r="AO99" s="1089"/>
      <c r="AP99" s="1133"/>
      <c r="AQ99" s="1186">
        <v>-11</v>
      </c>
      <c r="AR99" s="1187"/>
      <c r="AS99" s="1187"/>
      <c r="AT99" s="1174">
        <f>AT102-234666</f>
        <v>-234666</v>
      </c>
      <c r="AU99" s="1174"/>
      <c r="AV99" s="1174"/>
      <c r="AW99" s="1174"/>
      <c r="AX99" s="1174"/>
      <c r="AY99" s="1175"/>
    </row>
    <row r="100" spans="1:51" ht="21.75" customHeight="1">
      <c r="A100" s="1130" t="s">
        <v>668</v>
      </c>
      <c r="B100" s="1131"/>
      <c r="C100" s="1131"/>
      <c r="D100" s="1131"/>
      <c r="E100" s="1131"/>
      <c r="F100" s="1104"/>
      <c r="G100" s="1104"/>
      <c r="H100" s="1104"/>
      <c r="I100" s="1104"/>
      <c r="J100" s="1104"/>
      <c r="K100" s="1104"/>
      <c r="L100" s="1132"/>
      <c r="M100" s="1134">
        <v>28</v>
      </c>
      <c r="N100" s="1136"/>
      <c r="O100" s="1088">
        <v>1194667</v>
      </c>
      <c r="P100" s="1089"/>
      <c r="Q100" s="1089"/>
      <c r="R100" s="1133"/>
      <c r="S100" s="1156"/>
      <c r="T100" s="1157"/>
      <c r="U100" s="1158"/>
      <c r="V100" s="1159"/>
      <c r="W100" s="1159"/>
      <c r="X100" s="1157"/>
      <c r="Y100" s="1158"/>
      <c r="Z100" s="1157"/>
      <c r="AA100" s="1114"/>
      <c r="AB100" s="1115"/>
      <c r="AC100" s="1115"/>
      <c r="AD100" s="1122"/>
      <c r="AE100" s="1158"/>
      <c r="AF100" s="1157"/>
      <c r="AG100" s="1158"/>
      <c r="AH100" s="1159"/>
      <c r="AI100" s="1159"/>
      <c r="AJ100" s="1171"/>
      <c r="AK100" s="1134">
        <v>28</v>
      </c>
      <c r="AL100" s="1136"/>
      <c r="AM100" s="1088">
        <v>1194667</v>
      </c>
      <c r="AN100" s="1089"/>
      <c r="AO100" s="1089"/>
      <c r="AP100" s="1133"/>
      <c r="AQ100" s="1085">
        <v>0</v>
      </c>
      <c r="AR100" s="1086"/>
      <c r="AS100" s="1086"/>
      <c r="AT100" s="1096">
        <v>0</v>
      </c>
      <c r="AU100" s="1096"/>
      <c r="AV100" s="1096"/>
      <c r="AW100" s="1096"/>
      <c r="AX100" s="1096"/>
      <c r="AY100" s="1097"/>
    </row>
    <row r="101" spans="1:51" ht="21.75" customHeight="1">
      <c r="A101" s="1168" t="s">
        <v>334</v>
      </c>
      <c r="B101" s="1169"/>
      <c r="C101" s="1169"/>
      <c r="D101" s="1169"/>
      <c r="E101" s="1169"/>
      <c r="F101" s="1169"/>
      <c r="G101" s="1169"/>
      <c r="H101" s="1169"/>
      <c r="I101" s="1169"/>
      <c r="J101" s="1169"/>
      <c r="K101" s="1169"/>
      <c r="L101" s="1170"/>
      <c r="M101" s="1134">
        <v>28</v>
      </c>
      <c r="N101" s="1136"/>
      <c r="O101" s="1088">
        <v>597333</v>
      </c>
      <c r="P101" s="1089"/>
      <c r="Q101" s="1089"/>
      <c r="R101" s="1133"/>
      <c r="S101" s="1156"/>
      <c r="T101" s="1157"/>
      <c r="U101" s="1158"/>
      <c r="V101" s="1159"/>
      <c r="W101" s="1159"/>
      <c r="X101" s="1157"/>
      <c r="Y101" s="1158"/>
      <c r="Z101" s="1157"/>
      <c r="AA101" s="1114"/>
      <c r="AB101" s="1115"/>
      <c r="AC101" s="1115"/>
      <c r="AD101" s="1122"/>
      <c r="AE101" s="1160">
        <v>-28</v>
      </c>
      <c r="AF101" s="1136"/>
      <c r="AG101" s="1160">
        <v>-597333</v>
      </c>
      <c r="AH101" s="1135"/>
      <c r="AI101" s="1135"/>
      <c r="AJ101" s="1161"/>
      <c r="AK101" s="1162">
        <v>0</v>
      </c>
      <c r="AL101" s="1163"/>
      <c r="AM101" s="1102">
        <v>0</v>
      </c>
      <c r="AN101" s="1164"/>
      <c r="AO101" s="1164"/>
      <c r="AP101" s="1165"/>
      <c r="AQ101" s="1166">
        <v>0</v>
      </c>
      <c r="AR101" s="1167"/>
      <c r="AS101" s="1167"/>
      <c r="AT101" s="1154">
        <v>0</v>
      </c>
      <c r="AU101" s="1154"/>
      <c r="AV101" s="1154"/>
      <c r="AW101" s="1154"/>
      <c r="AX101" s="1154"/>
      <c r="AY101" s="1155"/>
    </row>
    <row r="102" spans="1:51" ht="21.75" customHeight="1">
      <c r="A102" s="1374" t="s">
        <v>335</v>
      </c>
      <c r="B102" s="1375"/>
      <c r="C102" s="1375"/>
      <c r="D102" s="1375"/>
      <c r="E102" s="1375"/>
      <c r="F102" s="1104"/>
      <c r="G102" s="1104"/>
      <c r="H102" s="1104"/>
      <c r="I102" s="1104"/>
      <c r="J102" s="1104"/>
      <c r="K102" s="1104"/>
      <c r="L102" s="1132"/>
      <c r="M102" s="1124">
        <v>315</v>
      </c>
      <c r="N102" s="1087"/>
      <c r="O102" s="1118">
        <v>3213000</v>
      </c>
      <c r="P102" s="1118"/>
      <c r="Q102" s="1118"/>
      <c r="R102" s="1119"/>
      <c r="S102" s="1085"/>
      <c r="T102" s="1086"/>
      <c r="U102" s="1087"/>
      <c r="V102" s="1087"/>
      <c r="W102" s="1087"/>
      <c r="X102" s="1087"/>
      <c r="Y102" s="1087"/>
      <c r="Z102" s="1087"/>
      <c r="AA102" s="1087"/>
      <c r="AB102" s="1087"/>
      <c r="AC102" s="1087"/>
      <c r="AD102" s="1087"/>
      <c r="AE102" s="1087"/>
      <c r="AF102" s="1087"/>
      <c r="AG102" s="1087"/>
      <c r="AH102" s="1087"/>
      <c r="AI102" s="1087"/>
      <c r="AJ102" s="1120"/>
      <c r="AK102" s="1085">
        <v>315</v>
      </c>
      <c r="AL102" s="1086"/>
      <c r="AM102" s="1096">
        <v>3213000</v>
      </c>
      <c r="AN102" s="1096"/>
      <c r="AO102" s="1096"/>
      <c r="AP102" s="1088"/>
      <c r="AQ102" s="1085">
        <v>0</v>
      </c>
      <c r="AR102" s="1086"/>
      <c r="AS102" s="1086"/>
      <c r="AT102" s="1096">
        <v>0</v>
      </c>
      <c r="AU102" s="1096"/>
      <c r="AV102" s="1096"/>
      <c r="AW102" s="1096"/>
      <c r="AX102" s="1096"/>
      <c r="AY102" s="1097"/>
    </row>
    <row r="103" spans="1:51" ht="21.75" customHeight="1">
      <c r="A103" s="1130" t="s">
        <v>336</v>
      </c>
      <c r="B103" s="1131"/>
      <c r="C103" s="1131"/>
      <c r="D103" s="1131"/>
      <c r="E103" s="1131"/>
      <c r="F103" s="1104"/>
      <c r="G103" s="1104"/>
      <c r="H103" s="1104"/>
      <c r="I103" s="1104"/>
      <c r="J103" s="1104"/>
      <c r="K103" s="1104"/>
      <c r="L103" s="1132"/>
      <c r="M103" s="1124">
        <v>317</v>
      </c>
      <c r="N103" s="1087"/>
      <c r="O103" s="1118">
        <v>1616700</v>
      </c>
      <c r="P103" s="1118"/>
      <c r="Q103" s="1118"/>
      <c r="R103" s="1119"/>
      <c r="S103" s="1085"/>
      <c r="T103" s="1086"/>
      <c r="U103" s="1087"/>
      <c r="V103" s="1087"/>
      <c r="W103" s="1087"/>
      <c r="X103" s="1087"/>
      <c r="Y103" s="1087"/>
      <c r="Z103" s="1087"/>
      <c r="AA103" s="1118"/>
      <c r="AB103" s="1118"/>
      <c r="AC103" s="1118"/>
      <c r="AD103" s="1118"/>
      <c r="AE103" s="1087">
        <v>-25</v>
      </c>
      <c r="AF103" s="1087"/>
      <c r="AG103" s="1118">
        <v>-127500</v>
      </c>
      <c r="AH103" s="1118"/>
      <c r="AI103" s="1118"/>
      <c r="AJ103" s="1119"/>
      <c r="AK103" s="1085">
        <v>292</v>
      </c>
      <c r="AL103" s="1086"/>
      <c r="AM103" s="1096">
        <v>1489200</v>
      </c>
      <c r="AN103" s="1096"/>
      <c r="AO103" s="1096"/>
      <c r="AP103" s="1088"/>
      <c r="AQ103" s="1085">
        <v>0</v>
      </c>
      <c r="AR103" s="1086"/>
      <c r="AS103" s="1086"/>
      <c r="AT103" s="1096">
        <v>0</v>
      </c>
      <c r="AU103" s="1096"/>
      <c r="AV103" s="1096"/>
      <c r="AW103" s="1096"/>
      <c r="AX103" s="1096"/>
      <c r="AY103" s="1097"/>
    </row>
    <row r="104" spans="1:51" ht="21.75" customHeight="1">
      <c r="A104" s="1130" t="s">
        <v>670</v>
      </c>
      <c r="B104" s="1131"/>
      <c r="C104" s="1131"/>
      <c r="D104" s="1131"/>
      <c r="E104" s="1131"/>
      <c r="F104" s="1104"/>
      <c r="G104" s="1104"/>
      <c r="H104" s="1104"/>
      <c r="I104" s="1104"/>
      <c r="J104" s="1104"/>
      <c r="K104" s="1104"/>
      <c r="L104" s="1132"/>
      <c r="M104" s="1124">
        <v>97</v>
      </c>
      <c r="N104" s="1087"/>
      <c r="O104" s="1118">
        <v>582000</v>
      </c>
      <c r="P104" s="1118"/>
      <c r="Q104" s="1118"/>
      <c r="R104" s="1119"/>
      <c r="S104" s="1085"/>
      <c r="T104" s="1086"/>
      <c r="U104" s="1087"/>
      <c r="V104" s="1087"/>
      <c r="W104" s="1087"/>
      <c r="X104" s="1087"/>
      <c r="Y104" s="1087"/>
      <c r="Z104" s="1087"/>
      <c r="AA104" s="1087"/>
      <c r="AB104" s="1087"/>
      <c r="AC104" s="1087"/>
      <c r="AD104" s="1087"/>
      <c r="AE104" s="1087"/>
      <c r="AF104" s="1087"/>
      <c r="AG104" s="1087"/>
      <c r="AH104" s="1087"/>
      <c r="AI104" s="1087"/>
      <c r="AJ104" s="1120"/>
      <c r="AK104" s="1085">
        <v>97</v>
      </c>
      <c r="AL104" s="1086"/>
      <c r="AM104" s="1096">
        <v>582000</v>
      </c>
      <c r="AN104" s="1096"/>
      <c r="AO104" s="1096"/>
      <c r="AP104" s="1088"/>
      <c r="AQ104" s="1085">
        <v>0</v>
      </c>
      <c r="AR104" s="1086"/>
      <c r="AS104" s="1086"/>
      <c r="AT104" s="1096">
        <v>0</v>
      </c>
      <c r="AU104" s="1096"/>
      <c r="AV104" s="1096"/>
      <c r="AW104" s="1096"/>
      <c r="AX104" s="1096"/>
      <c r="AY104" s="1097"/>
    </row>
    <row r="105" spans="1:51" ht="19.5" customHeight="1" thickBot="1">
      <c r="A105" s="1130" t="s">
        <v>671</v>
      </c>
      <c r="B105" s="1131"/>
      <c r="C105" s="1131"/>
      <c r="D105" s="1131"/>
      <c r="E105" s="1131"/>
      <c r="F105" s="1104"/>
      <c r="G105" s="1104"/>
      <c r="H105" s="1104"/>
      <c r="I105" s="1104"/>
      <c r="J105" s="1104"/>
      <c r="K105" s="1104"/>
      <c r="L105" s="1132"/>
      <c r="M105" s="1124">
        <v>97</v>
      </c>
      <c r="N105" s="1087"/>
      <c r="O105" s="1118">
        <v>582000</v>
      </c>
      <c r="P105" s="1118"/>
      <c r="Q105" s="1118"/>
      <c r="R105" s="1119"/>
      <c r="S105" s="1085"/>
      <c r="T105" s="1086"/>
      <c r="U105" s="1087"/>
      <c r="V105" s="1087"/>
      <c r="W105" s="1087"/>
      <c r="X105" s="1087"/>
      <c r="Y105" s="1087"/>
      <c r="Z105" s="1087"/>
      <c r="AA105" s="1087"/>
      <c r="AB105" s="1087"/>
      <c r="AC105" s="1087"/>
      <c r="AD105" s="1087"/>
      <c r="AE105" s="1087"/>
      <c r="AF105" s="1087"/>
      <c r="AG105" s="1087"/>
      <c r="AH105" s="1087"/>
      <c r="AI105" s="1087"/>
      <c r="AJ105" s="1120"/>
      <c r="AK105" s="1085">
        <v>97</v>
      </c>
      <c r="AL105" s="1086"/>
      <c r="AM105" s="1096">
        <v>582000</v>
      </c>
      <c r="AN105" s="1096"/>
      <c r="AO105" s="1096"/>
      <c r="AP105" s="1088"/>
      <c r="AQ105" s="1085">
        <v>0</v>
      </c>
      <c r="AR105" s="1086"/>
      <c r="AS105" s="1086"/>
      <c r="AT105" s="1096">
        <v>0</v>
      </c>
      <c r="AU105" s="1096"/>
      <c r="AV105" s="1096"/>
      <c r="AW105" s="1096"/>
      <c r="AX105" s="1096"/>
      <c r="AY105" s="1097"/>
    </row>
    <row r="106" spans="1:51" ht="35.25" customHeight="1" thickBot="1">
      <c r="A106" s="1391" t="s">
        <v>371</v>
      </c>
      <c r="B106" s="1392"/>
      <c r="C106" s="1392"/>
      <c r="D106" s="1392"/>
      <c r="E106" s="1392"/>
      <c r="F106" s="1393"/>
      <c r="G106" s="1393"/>
      <c r="H106" s="1393"/>
      <c r="I106" s="1393"/>
      <c r="J106" s="1393"/>
      <c r="K106" s="1393"/>
      <c r="L106" s="1394"/>
      <c r="M106" s="1152">
        <f>SUM(M95:N105)</f>
        <v>55415</v>
      </c>
      <c r="N106" s="1149"/>
      <c r="O106" s="1149">
        <f>SUM(O95:R105)</f>
        <v>708977915</v>
      </c>
      <c r="P106" s="1149"/>
      <c r="Q106" s="1149"/>
      <c r="R106" s="1153"/>
      <c r="S106" s="1384" t="e">
        <f>SUM(S95:S105)</f>
        <v>#REF!</v>
      </c>
      <c r="T106" s="1150"/>
      <c r="U106" s="1150" t="e">
        <f>SUM(U95:U105)</f>
        <v>#REF!</v>
      </c>
      <c r="V106" s="1150"/>
      <c r="W106" s="1150"/>
      <c r="X106" s="1150"/>
      <c r="Y106" s="1150" t="e">
        <f>SUM(Y95:Y105)</f>
        <v>#REF!</v>
      </c>
      <c r="Z106" s="1150"/>
      <c r="AA106" s="1150" t="e">
        <f>SUM(AA95:AA105)</f>
        <v>#REF!</v>
      </c>
      <c r="AB106" s="1150"/>
      <c r="AC106" s="1150"/>
      <c r="AD106" s="1150"/>
      <c r="AE106" s="1150">
        <f>SUM(AE95:AF105)</f>
        <v>-378</v>
      </c>
      <c r="AF106" s="1150"/>
      <c r="AG106" s="1149">
        <f>SUM(AG95:AJ105)</f>
        <v>-14681233</v>
      </c>
      <c r="AH106" s="1150"/>
      <c r="AI106" s="1150"/>
      <c r="AJ106" s="1151"/>
      <c r="AK106" s="1152">
        <f>SUM(AK95:AL105)</f>
        <v>55011</v>
      </c>
      <c r="AL106" s="1149"/>
      <c r="AM106" s="1149">
        <f>SUM(AM95:AP105)</f>
        <v>693703419</v>
      </c>
      <c r="AN106" s="1149"/>
      <c r="AO106" s="1149"/>
      <c r="AP106" s="1153"/>
      <c r="AQ106" s="1321">
        <f>SUM(AQ95:AQ105)</f>
        <v>-26</v>
      </c>
      <c r="AR106" s="1322"/>
      <c r="AS106" s="1323"/>
      <c r="AT106" s="1382">
        <f>SUM(AT95:AT105)</f>
        <v>-593263</v>
      </c>
      <c r="AU106" s="1389"/>
      <c r="AV106" s="1389"/>
      <c r="AW106" s="1389"/>
      <c r="AX106" s="1389"/>
      <c r="AY106" s="1390"/>
    </row>
    <row r="107" ht="13.5" hidden="1" thickBot="1"/>
    <row r="108" spans="1:51" ht="21.75" customHeight="1">
      <c r="A108" s="1125" t="s">
        <v>337</v>
      </c>
      <c r="B108" s="1128"/>
      <c r="C108" s="1128"/>
      <c r="D108" s="1128"/>
      <c r="E108" s="1128"/>
      <c r="F108" s="1128"/>
      <c r="G108" s="1128"/>
      <c r="H108" s="1128"/>
      <c r="I108" s="1128"/>
      <c r="J108" s="1128"/>
      <c r="K108" s="1128"/>
      <c r="L108" s="1129"/>
      <c r="M108" s="1103">
        <v>9</v>
      </c>
      <c r="N108" s="1105"/>
      <c r="O108" s="1092">
        <v>7200000</v>
      </c>
      <c r="P108" s="1104"/>
      <c r="Q108" s="1104"/>
      <c r="R108" s="1104"/>
      <c r="S108" s="314"/>
      <c r="T108" s="314"/>
      <c r="U108" s="314"/>
      <c r="V108" s="314"/>
      <c r="W108" s="314"/>
      <c r="X108" s="314"/>
      <c r="Y108" s="316"/>
      <c r="Z108" s="317"/>
      <c r="AA108" s="317"/>
      <c r="AB108" s="317"/>
      <c r="AC108" s="317"/>
      <c r="AD108" s="315"/>
      <c r="AE108" s="1404"/>
      <c r="AF108" s="1096"/>
      <c r="AG108" s="1090"/>
      <c r="AH108" s="1096"/>
      <c r="AI108" s="1096"/>
      <c r="AJ108" s="1097"/>
      <c r="AK108" s="1111">
        <v>9</v>
      </c>
      <c r="AL108" s="1094"/>
      <c r="AM108" s="1096">
        <v>7200000</v>
      </c>
      <c r="AN108" s="1096"/>
      <c r="AO108" s="1096"/>
      <c r="AP108" s="1097"/>
      <c r="AQ108" s="1106">
        <v>0</v>
      </c>
      <c r="AR108" s="1107"/>
      <c r="AS108" s="1107"/>
      <c r="AT108" s="1094">
        <v>0</v>
      </c>
      <c r="AU108" s="1094"/>
      <c r="AV108" s="1094"/>
      <c r="AW108" s="1094"/>
      <c r="AX108" s="1094"/>
      <c r="AY108" s="1095"/>
    </row>
    <row r="109" spans="1:51" ht="18.75" customHeight="1">
      <c r="A109" s="1125" t="s">
        <v>372</v>
      </c>
      <c r="B109" s="1128"/>
      <c r="C109" s="1128"/>
      <c r="D109" s="1128"/>
      <c r="E109" s="1128"/>
      <c r="F109" s="1128"/>
      <c r="G109" s="1128"/>
      <c r="H109" s="1128"/>
      <c r="I109" s="1128"/>
      <c r="J109" s="1128"/>
      <c r="K109" s="1128"/>
      <c r="L109" s="1129"/>
      <c r="M109" s="1103">
        <v>10</v>
      </c>
      <c r="N109" s="1105"/>
      <c r="O109" s="1091">
        <v>4000000</v>
      </c>
      <c r="P109" s="1092"/>
      <c r="Q109" s="1092"/>
      <c r="R109" s="1092"/>
      <c r="S109" s="314"/>
      <c r="T109" s="314"/>
      <c r="U109" s="314"/>
      <c r="V109" s="314"/>
      <c r="W109" s="314"/>
      <c r="X109" s="314"/>
      <c r="Y109" s="316"/>
      <c r="Z109" s="317"/>
      <c r="AA109" s="317"/>
      <c r="AB109" s="317"/>
      <c r="AC109" s="317"/>
      <c r="AD109" s="315"/>
      <c r="AE109" s="1143"/>
      <c r="AF109" s="1090"/>
      <c r="AG109" s="1088"/>
      <c r="AH109" s="1089"/>
      <c r="AI109" s="1089"/>
      <c r="AJ109" s="1133"/>
      <c r="AK109" s="1110">
        <v>10</v>
      </c>
      <c r="AL109" s="1111"/>
      <c r="AM109" s="1088">
        <v>4000000</v>
      </c>
      <c r="AN109" s="1089"/>
      <c r="AO109" s="1089"/>
      <c r="AP109" s="1133"/>
      <c r="AQ109" s="1103">
        <v>0</v>
      </c>
      <c r="AR109" s="1104"/>
      <c r="AS109" s="1105"/>
      <c r="AT109" s="1091">
        <v>0</v>
      </c>
      <c r="AU109" s="1092"/>
      <c r="AV109" s="1092"/>
      <c r="AW109" s="1092"/>
      <c r="AX109" s="1092"/>
      <c r="AY109" s="1093"/>
    </row>
    <row r="110" spans="1:51" ht="15.75" customHeight="1">
      <c r="A110" s="1146" t="s">
        <v>1138</v>
      </c>
      <c r="B110" s="1147"/>
      <c r="C110" s="1147"/>
      <c r="D110" s="1147"/>
      <c r="E110" s="1147"/>
      <c r="F110" s="1147"/>
      <c r="G110" s="1147"/>
      <c r="H110" s="1147"/>
      <c r="I110" s="1147"/>
      <c r="J110" s="1147"/>
      <c r="K110" s="1147"/>
      <c r="L110" s="1148"/>
      <c r="M110" s="1103">
        <v>221</v>
      </c>
      <c r="N110" s="1105"/>
      <c r="O110" s="1091">
        <v>928200</v>
      </c>
      <c r="P110" s="1092"/>
      <c r="Q110" s="1092"/>
      <c r="R110" s="1092"/>
      <c r="S110" s="314"/>
      <c r="T110" s="314"/>
      <c r="U110" s="314"/>
      <c r="V110" s="314"/>
      <c r="W110" s="314"/>
      <c r="X110" s="314"/>
      <c r="Y110" s="316"/>
      <c r="Z110" s="317"/>
      <c r="AA110" s="317"/>
      <c r="AB110" s="317"/>
      <c r="AC110" s="317"/>
      <c r="AD110" s="315"/>
      <c r="AE110" s="1121"/>
      <c r="AF110" s="1122"/>
      <c r="AG110" s="1114"/>
      <c r="AH110" s="1115"/>
      <c r="AI110" s="1115"/>
      <c r="AJ110" s="1116"/>
      <c r="AK110" s="1110">
        <v>221</v>
      </c>
      <c r="AL110" s="1111"/>
      <c r="AM110" s="1088">
        <v>928200</v>
      </c>
      <c r="AN110" s="1089"/>
      <c r="AO110" s="1089"/>
      <c r="AP110" s="1133"/>
      <c r="AQ110" s="1103">
        <v>0</v>
      </c>
      <c r="AR110" s="1104"/>
      <c r="AS110" s="1105"/>
      <c r="AT110" s="1091">
        <v>0</v>
      </c>
      <c r="AU110" s="1092"/>
      <c r="AV110" s="1092"/>
      <c r="AW110" s="1092"/>
      <c r="AX110" s="1092"/>
      <c r="AY110" s="1093"/>
    </row>
    <row r="111" spans="1:51" ht="16.5" customHeight="1">
      <c r="A111" s="1125" t="s">
        <v>1139</v>
      </c>
      <c r="B111" s="1126"/>
      <c r="C111" s="1126"/>
      <c r="D111" s="1126"/>
      <c r="E111" s="1126"/>
      <c r="F111" s="1126"/>
      <c r="G111" s="1126"/>
      <c r="H111" s="1126"/>
      <c r="I111" s="1126"/>
      <c r="J111" s="1126"/>
      <c r="K111" s="1126"/>
      <c r="L111" s="1127"/>
      <c r="M111" s="1103">
        <v>221</v>
      </c>
      <c r="N111" s="1105"/>
      <c r="O111" s="1091">
        <v>464100</v>
      </c>
      <c r="P111" s="1092"/>
      <c r="Q111" s="1092"/>
      <c r="R111" s="1092"/>
      <c r="S111" s="314"/>
      <c r="T111" s="314"/>
      <c r="U111" s="314"/>
      <c r="V111" s="314"/>
      <c r="W111" s="314"/>
      <c r="X111" s="314"/>
      <c r="Y111" s="316"/>
      <c r="Z111" s="317"/>
      <c r="AA111" s="317"/>
      <c r="AB111" s="317"/>
      <c r="AC111" s="317"/>
      <c r="AD111" s="315"/>
      <c r="AE111" s="1121"/>
      <c r="AF111" s="1122"/>
      <c r="AG111" s="1114"/>
      <c r="AH111" s="1115"/>
      <c r="AI111" s="1115"/>
      <c r="AJ111" s="1116"/>
      <c r="AK111" s="1110">
        <v>221</v>
      </c>
      <c r="AL111" s="1111"/>
      <c r="AM111" s="1088">
        <v>464100</v>
      </c>
      <c r="AN111" s="1089"/>
      <c r="AO111" s="1089"/>
      <c r="AP111" s="1133"/>
      <c r="AQ111" s="1103">
        <v>0</v>
      </c>
      <c r="AR111" s="1104"/>
      <c r="AS111" s="1105"/>
      <c r="AT111" s="1091">
        <v>0</v>
      </c>
      <c r="AU111" s="1092"/>
      <c r="AV111" s="1092"/>
      <c r="AW111" s="1092"/>
      <c r="AX111" s="1092"/>
      <c r="AY111" s="1093"/>
    </row>
    <row r="112" spans="1:51" ht="18" customHeight="1">
      <c r="A112" s="1125" t="s">
        <v>672</v>
      </c>
      <c r="B112" s="1126"/>
      <c r="C112" s="1126"/>
      <c r="D112" s="1126"/>
      <c r="E112" s="1126"/>
      <c r="F112" s="1126"/>
      <c r="G112" s="1126"/>
      <c r="H112" s="1126"/>
      <c r="I112" s="1126"/>
      <c r="J112" s="1126"/>
      <c r="K112" s="1126"/>
      <c r="L112" s="1127"/>
      <c r="M112" s="1103">
        <v>75</v>
      </c>
      <c r="N112" s="1105"/>
      <c r="O112" s="1091">
        <v>1300000</v>
      </c>
      <c r="P112" s="1092"/>
      <c r="Q112" s="1092"/>
      <c r="R112" s="1092"/>
      <c r="S112" s="314"/>
      <c r="T112" s="314"/>
      <c r="U112" s="314"/>
      <c r="V112" s="314"/>
      <c r="W112" s="314"/>
      <c r="X112" s="314"/>
      <c r="Y112" s="316"/>
      <c r="Z112" s="317"/>
      <c r="AA112" s="317"/>
      <c r="AB112" s="317"/>
      <c r="AC112" s="317"/>
      <c r="AD112" s="315"/>
      <c r="AE112" s="1121"/>
      <c r="AF112" s="1122"/>
      <c r="AG112" s="1114"/>
      <c r="AH112" s="1115"/>
      <c r="AI112" s="1115"/>
      <c r="AJ112" s="1116"/>
      <c r="AK112" s="1110">
        <v>75</v>
      </c>
      <c r="AL112" s="1111"/>
      <c r="AM112" s="1088">
        <v>1300000</v>
      </c>
      <c r="AN112" s="1089"/>
      <c r="AO112" s="1089"/>
      <c r="AP112" s="1133"/>
      <c r="AQ112" s="1103">
        <v>0</v>
      </c>
      <c r="AR112" s="1104"/>
      <c r="AS112" s="1105"/>
      <c r="AT112" s="1091">
        <v>0</v>
      </c>
      <c r="AU112" s="1092"/>
      <c r="AV112" s="1092"/>
      <c r="AW112" s="1092"/>
      <c r="AX112" s="1092"/>
      <c r="AY112" s="1093"/>
    </row>
    <row r="113" spans="1:51" ht="21.75" customHeight="1">
      <c r="A113" s="1125" t="s">
        <v>673</v>
      </c>
      <c r="B113" s="1126"/>
      <c r="C113" s="1126"/>
      <c r="D113" s="1126"/>
      <c r="E113" s="1126"/>
      <c r="F113" s="1126"/>
      <c r="G113" s="1126"/>
      <c r="H113" s="1126"/>
      <c r="I113" s="1126"/>
      <c r="J113" s="1126"/>
      <c r="K113" s="1126"/>
      <c r="L113" s="1127"/>
      <c r="M113" s="1103">
        <v>77</v>
      </c>
      <c r="N113" s="1105"/>
      <c r="O113" s="1091">
        <v>667333</v>
      </c>
      <c r="P113" s="1092"/>
      <c r="Q113" s="1092"/>
      <c r="R113" s="1092"/>
      <c r="S113" s="314"/>
      <c r="T113" s="314"/>
      <c r="U113" s="314"/>
      <c r="V113" s="314"/>
      <c r="W113" s="314"/>
      <c r="X113" s="314"/>
      <c r="Y113" s="316"/>
      <c r="Z113" s="317"/>
      <c r="AA113" s="317"/>
      <c r="AB113" s="317"/>
      <c r="AC113" s="317"/>
      <c r="AD113" s="315"/>
      <c r="AE113" s="1143">
        <v>-2</v>
      </c>
      <c r="AF113" s="1090"/>
      <c r="AG113" s="1088">
        <v>-17333</v>
      </c>
      <c r="AH113" s="1089"/>
      <c r="AI113" s="1089"/>
      <c r="AJ113" s="1133"/>
      <c r="AK113" s="1144">
        <v>74</v>
      </c>
      <c r="AL113" s="1145"/>
      <c r="AM113" s="1102">
        <v>641333</v>
      </c>
      <c r="AN113" s="1164"/>
      <c r="AO113" s="1164"/>
      <c r="AP113" s="1165"/>
      <c r="AQ113" s="1137">
        <v>-1</v>
      </c>
      <c r="AR113" s="1138"/>
      <c r="AS113" s="1139"/>
      <c r="AT113" s="1140">
        <v>-8667</v>
      </c>
      <c r="AU113" s="1141"/>
      <c r="AV113" s="1141"/>
      <c r="AW113" s="1141"/>
      <c r="AX113" s="1141"/>
      <c r="AY113" s="1142"/>
    </row>
    <row r="114" spans="1:51" ht="21.75" customHeight="1">
      <c r="A114" s="1125" t="s">
        <v>674</v>
      </c>
      <c r="B114" s="1126"/>
      <c r="C114" s="1126"/>
      <c r="D114" s="1126"/>
      <c r="E114" s="1126"/>
      <c r="F114" s="1126"/>
      <c r="G114" s="1126"/>
      <c r="H114" s="1126"/>
      <c r="I114" s="1126"/>
      <c r="J114" s="1126"/>
      <c r="K114" s="1126"/>
      <c r="L114" s="1127"/>
      <c r="M114" s="1103">
        <v>3</v>
      </c>
      <c r="N114" s="1105"/>
      <c r="O114" s="1091">
        <v>130000</v>
      </c>
      <c r="P114" s="1092"/>
      <c r="Q114" s="1092"/>
      <c r="R114" s="1092"/>
      <c r="S114" s="314"/>
      <c r="T114" s="314"/>
      <c r="U114" s="314"/>
      <c r="V114" s="314"/>
      <c r="W114" s="314"/>
      <c r="X114" s="314"/>
      <c r="Y114" s="316"/>
      <c r="Z114" s="317"/>
      <c r="AA114" s="317"/>
      <c r="AB114" s="317"/>
      <c r="AC114" s="317"/>
      <c r="AD114" s="315"/>
      <c r="AE114" s="1121"/>
      <c r="AF114" s="1122"/>
      <c r="AG114" s="1114"/>
      <c r="AH114" s="1115"/>
      <c r="AI114" s="1115"/>
      <c r="AJ114" s="1116"/>
      <c r="AK114" s="1110">
        <v>3</v>
      </c>
      <c r="AL114" s="1111"/>
      <c r="AM114" s="1088">
        <v>130000</v>
      </c>
      <c r="AN114" s="1089"/>
      <c r="AO114" s="1089"/>
      <c r="AP114" s="1133"/>
      <c r="AQ114" s="1103">
        <v>0</v>
      </c>
      <c r="AR114" s="1104"/>
      <c r="AS114" s="1105"/>
      <c r="AT114" s="1091">
        <v>0</v>
      </c>
      <c r="AU114" s="1092"/>
      <c r="AV114" s="1092"/>
      <c r="AW114" s="1092"/>
      <c r="AX114" s="1092"/>
      <c r="AY114" s="1093"/>
    </row>
    <row r="115" spans="1:51" ht="21.75" customHeight="1">
      <c r="A115" s="1125" t="s">
        <v>675</v>
      </c>
      <c r="B115" s="1128"/>
      <c r="C115" s="1128"/>
      <c r="D115" s="1128"/>
      <c r="E115" s="1128"/>
      <c r="F115" s="1128"/>
      <c r="G115" s="1128"/>
      <c r="H115" s="1128"/>
      <c r="I115" s="1128"/>
      <c r="J115" s="1128"/>
      <c r="K115" s="1128"/>
      <c r="L115" s="1129"/>
      <c r="M115" s="1103">
        <v>3</v>
      </c>
      <c r="N115" s="1105"/>
      <c r="O115" s="1092">
        <v>65000</v>
      </c>
      <c r="P115" s="1104"/>
      <c r="Q115" s="1104"/>
      <c r="R115" s="1104"/>
      <c r="S115" s="314"/>
      <c r="T115" s="314"/>
      <c r="U115" s="314"/>
      <c r="V115" s="314"/>
      <c r="W115" s="314"/>
      <c r="X115" s="314"/>
      <c r="Y115" s="316"/>
      <c r="Z115" s="317"/>
      <c r="AA115" s="317"/>
      <c r="AB115" s="317"/>
      <c r="AC115" s="317"/>
      <c r="AD115" s="315"/>
      <c r="AE115" s="1123"/>
      <c r="AF115" s="1100"/>
      <c r="AG115" s="1117"/>
      <c r="AH115" s="1100"/>
      <c r="AI115" s="1100"/>
      <c r="AJ115" s="1101"/>
      <c r="AK115" s="1112">
        <v>3</v>
      </c>
      <c r="AL115" s="1113"/>
      <c r="AM115" s="1100">
        <v>65000</v>
      </c>
      <c r="AN115" s="1100"/>
      <c r="AO115" s="1100"/>
      <c r="AP115" s="1101"/>
      <c r="AQ115" s="1106">
        <v>0</v>
      </c>
      <c r="AR115" s="1107"/>
      <c r="AS115" s="1107"/>
      <c r="AT115" s="1094">
        <v>0</v>
      </c>
      <c r="AU115" s="1094"/>
      <c r="AV115" s="1094"/>
      <c r="AW115" s="1094"/>
      <c r="AX115" s="1094"/>
      <c r="AY115" s="1095"/>
    </row>
    <row r="116" spans="1:51" ht="21.75" customHeight="1">
      <c r="A116" s="1130" t="s">
        <v>370</v>
      </c>
      <c r="B116" s="1131"/>
      <c r="C116" s="1131"/>
      <c r="D116" s="1131"/>
      <c r="E116" s="1131"/>
      <c r="F116" s="1104"/>
      <c r="G116" s="1104"/>
      <c r="H116" s="1104"/>
      <c r="I116" s="1104"/>
      <c r="J116" s="1104"/>
      <c r="K116" s="1104"/>
      <c r="L116" s="1132"/>
      <c r="M116" s="1124">
        <v>846</v>
      </c>
      <c r="N116" s="1087"/>
      <c r="O116" s="1118">
        <v>57528000</v>
      </c>
      <c r="P116" s="1118"/>
      <c r="Q116" s="1118"/>
      <c r="R116" s="1119"/>
      <c r="S116" s="1085"/>
      <c r="T116" s="1086"/>
      <c r="U116" s="1087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>
        <v>-17</v>
      </c>
      <c r="AF116" s="1087"/>
      <c r="AG116" s="1118">
        <v>-1156000</v>
      </c>
      <c r="AH116" s="1118"/>
      <c r="AI116" s="1118"/>
      <c r="AJ116" s="1119"/>
      <c r="AK116" s="1085">
        <v>778</v>
      </c>
      <c r="AL116" s="1086"/>
      <c r="AM116" s="1096">
        <v>52904000</v>
      </c>
      <c r="AN116" s="1096"/>
      <c r="AO116" s="1096"/>
      <c r="AP116" s="1088"/>
      <c r="AQ116" s="1085">
        <v>-51</v>
      </c>
      <c r="AR116" s="1086"/>
      <c r="AS116" s="1086"/>
      <c r="AT116" s="1096">
        <v>-3468000</v>
      </c>
      <c r="AU116" s="1096"/>
      <c r="AV116" s="1096"/>
      <c r="AW116" s="1096"/>
      <c r="AX116" s="1096"/>
      <c r="AY116" s="1097"/>
    </row>
    <row r="117" spans="1:51" ht="21.75" customHeight="1">
      <c r="A117" s="1130" t="s">
        <v>669</v>
      </c>
      <c r="B117" s="1131"/>
      <c r="C117" s="1131"/>
      <c r="D117" s="1131"/>
      <c r="E117" s="1131"/>
      <c r="F117" s="1104"/>
      <c r="G117" s="1104"/>
      <c r="H117" s="1104"/>
      <c r="I117" s="1104"/>
      <c r="J117" s="1104"/>
      <c r="K117" s="1104"/>
      <c r="L117" s="1132"/>
      <c r="M117" s="1124">
        <v>1043</v>
      </c>
      <c r="N117" s="1087"/>
      <c r="O117" s="1118">
        <v>12516000</v>
      </c>
      <c r="P117" s="1118"/>
      <c r="Q117" s="1118"/>
      <c r="R117" s="1119"/>
      <c r="S117" s="1085"/>
      <c r="T117" s="1086"/>
      <c r="U117" s="1087"/>
      <c r="V117" s="1087"/>
      <c r="W117" s="1087"/>
      <c r="X117" s="1087"/>
      <c r="Y117" s="1087"/>
      <c r="Z117" s="1087"/>
      <c r="AA117" s="1088"/>
      <c r="AB117" s="1089"/>
      <c r="AC117" s="1089"/>
      <c r="AD117" s="1090"/>
      <c r="AE117" s="1087">
        <v>-18</v>
      </c>
      <c r="AF117" s="1087"/>
      <c r="AG117" s="1087">
        <v>-216000</v>
      </c>
      <c r="AH117" s="1087"/>
      <c r="AI117" s="1087"/>
      <c r="AJ117" s="1120"/>
      <c r="AK117" s="1108">
        <v>1065</v>
      </c>
      <c r="AL117" s="1109"/>
      <c r="AM117" s="1098">
        <v>12780000</v>
      </c>
      <c r="AN117" s="1098"/>
      <c r="AO117" s="1098"/>
      <c r="AP117" s="1102"/>
      <c r="AQ117" s="1108">
        <v>40</v>
      </c>
      <c r="AR117" s="1109"/>
      <c r="AS117" s="1109"/>
      <c r="AT117" s="1098">
        <v>480000</v>
      </c>
      <c r="AU117" s="1098"/>
      <c r="AV117" s="1098"/>
      <c r="AW117" s="1098"/>
      <c r="AX117" s="1098"/>
      <c r="AY117" s="1099"/>
    </row>
    <row r="118" spans="1:51" ht="27" customHeight="1">
      <c r="A118" s="1130" t="s">
        <v>1140</v>
      </c>
      <c r="B118" s="1131"/>
      <c r="C118" s="1131"/>
      <c r="D118" s="1131"/>
      <c r="E118" s="1131"/>
      <c r="F118" s="1104"/>
      <c r="G118" s="1104"/>
      <c r="H118" s="1104"/>
      <c r="I118" s="1104"/>
      <c r="J118" s="1104"/>
      <c r="K118" s="1104"/>
      <c r="L118" s="1132"/>
      <c r="M118" s="1134">
        <v>1476</v>
      </c>
      <c r="N118" s="1136"/>
      <c r="O118" s="1088">
        <v>1722000</v>
      </c>
      <c r="P118" s="1089"/>
      <c r="Q118" s="1089"/>
      <c r="R118" s="1133"/>
      <c r="S118" s="947"/>
      <c r="T118" s="948"/>
      <c r="U118" s="946"/>
      <c r="V118" s="946"/>
      <c r="W118" s="946"/>
      <c r="X118" s="946"/>
      <c r="Y118" s="946"/>
      <c r="Z118" s="946"/>
      <c r="AA118" s="946"/>
      <c r="AB118" s="946"/>
      <c r="AC118" s="946"/>
      <c r="AD118" s="946"/>
      <c r="AE118" s="1158"/>
      <c r="AF118" s="1157"/>
      <c r="AG118" s="1158"/>
      <c r="AH118" s="1159"/>
      <c r="AI118" s="1159"/>
      <c r="AJ118" s="1171"/>
      <c r="AK118" s="1134">
        <v>1476</v>
      </c>
      <c r="AL118" s="1136"/>
      <c r="AM118" s="1088">
        <v>1722000</v>
      </c>
      <c r="AN118" s="1089"/>
      <c r="AO118" s="1089"/>
      <c r="AP118" s="1133"/>
      <c r="AQ118" s="1134">
        <v>0</v>
      </c>
      <c r="AR118" s="1135"/>
      <c r="AS118" s="1136"/>
      <c r="AT118" s="1088">
        <v>0</v>
      </c>
      <c r="AU118" s="1089"/>
      <c r="AV118" s="1089"/>
      <c r="AW118" s="1089"/>
      <c r="AX118" s="1089"/>
      <c r="AY118" s="1133"/>
    </row>
    <row r="119" spans="1:51" ht="27" customHeight="1" thickBot="1">
      <c r="A119" s="1130" t="s">
        <v>1141</v>
      </c>
      <c r="B119" s="1131"/>
      <c r="C119" s="1131"/>
      <c r="D119" s="1131"/>
      <c r="E119" s="1131"/>
      <c r="F119" s="1104"/>
      <c r="G119" s="1104"/>
      <c r="H119" s="1104"/>
      <c r="I119" s="1104"/>
      <c r="J119" s="1104"/>
      <c r="K119" s="1104"/>
      <c r="L119" s="1132"/>
      <c r="M119" s="1085">
        <v>1474</v>
      </c>
      <c r="N119" s="1086"/>
      <c r="O119" s="1096">
        <v>859833</v>
      </c>
      <c r="P119" s="1096"/>
      <c r="Q119" s="1096"/>
      <c r="R119" s="1097"/>
      <c r="S119" s="1085"/>
      <c r="T119" s="1086"/>
      <c r="U119" s="1087"/>
      <c r="V119" s="1087"/>
      <c r="W119" s="1087"/>
      <c r="X119" s="1087"/>
      <c r="Y119" s="1087"/>
      <c r="Z119" s="1087"/>
      <c r="AA119" s="1087"/>
      <c r="AB119" s="1087"/>
      <c r="AC119" s="1087"/>
      <c r="AD119" s="1087"/>
      <c r="AE119" s="1087">
        <v>-54</v>
      </c>
      <c r="AF119" s="1087"/>
      <c r="AG119" s="1087">
        <v>-31500</v>
      </c>
      <c r="AH119" s="1087"/>
      <c r="AI119" s="1087"/>
      <c r="AJ119" s="1120"/>
      <c r="AK119" s="1108">
        <v>1425</v>
      </c>
      <c r="AL119" s="1109"/>
      <c r="AM119" s="1098">
        <v>831250</v>
      </c>
      <c r="AN119" s="1098"/>
      <c r="AO119" s="1098"/>
      <c r="AP119" s="1102"/>
      <c r="AQ119" s="1108">
        <v>5</v>
      </c>
      <c r="AR119" s="1109"/>
      <c r="AS119" s="1109"/>
      <c r="AT119" s="1098">
        <v>2917</v>
      </c>
      <c r="AU119" s="1098"/>
      <c r="AV119" s="1098"/>
      <c r="AW119" s="1098"/>
      <c r="AX119" s="1098"/>
      <c r="AY119" s="1099"/>
    </row>
    <row r="120" spans="1:51" ht="30.75" customHeight="1" thickBot="1">
      <c r="A120" s="1398" t="s">
        <v>288</v>
      </c>
      <c r="B120" s="1399"/>
      <c r="C120" s="1399"/>
      <c r="D120" s="1399"/>
      <c r="E120" s="1399"/>
      <c r="F120" s="1400"/>
      <c r="G120" s="1400"/>
      <c r="H120" s="1400"/>
      <c r="I120" s="1400"/>
      <c r="J120" s="1400"/>
      <c r="K120" s="1400"/>
      <c r="L120" s="1401"/>
      <c r="M120" s="1402">
        <f>SUM(M108:M119)</f>
        <v>5458</v>
      </c>
      <c r="N120" s="1403"/>
      <c r="O120" s="1395">
        <f>SUM(O108:O119)</f>
        <v>87380466</v>
      </c>
      <c r="P120" s="1396"/>
      <c r="Q120" s="1396"/>
      <c r="R120" s="1397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1396">
        <f>SUM(AE108:AE119)</f>
        <v>-91</v>
      </c>
      <c r="AF120" s="1403"/>
      <c r="AG120" s="1395">
        <f>SUM(AG108:AG119)</f>
        <v>-1420833</v>
      </c>
      <c r="AH120" s="1396"/>
      <c r="AI120" s="1396"/>
      <c r="AJ120" s="1397"/>
      <c r="AK120" s="1413">
        <f>SUM(AK108:AK119)</f>
        <v>5360</v>
      </c>
      <c r="AL120" s="1414"/>
      <c r="AM120" s="1395">
        <f>SUM(AM108:AM119)</f>
        <v>82965883</v>
      </c>
      <c r="AN120" s="1396"/>
      <c r="AO120" s="1396"/>
      <c r="AP120" s="1397"/>
      <c r="AQ120" s="1413">
        <f>SUM(AQ108:AQ119)</f>
        <v>-7</v>
      </c>
      <c r="AR120" s="1415"/>
      <c r="AS120" s="1414"/>
      <c r="AT120" s="1395">
        <f>SUM(AT108:AT119)</f>
        <v>-2993750</v>
      </c>
      <c r="AU120" s="1396"/>
      <c r="AV120" s="1396"/>
      <c r="AW120" s="1396"/>
      <c r="AX120" s="1396"/>
      <c r="AY120" s="1397"/>
    </row>
    <row r="121" spans="1:51" ht="30.75" customHeight="1" thickBot="1">
      <c r="A121" s="1419" t="s">
        <v>1142</v>
      </c>
      <c r="B121" s="1420"/>
      <c r="C121" s="1420"/>
      <c r="D121" s="1420"/>
      <c r="E121" s="1420"/>
      <c r="F121" s="1420"/>
      <c r="G121" s="1420"/>
      <c r="H121" s="1420"/>
      <c r="I121" s="1420"/>
      <c r="J121" s="1420"/>
      <c r="K121" s="1420"/>
      <c r="L121" s="1421"/>
      <c r="M121" s="952"/>
      <c r="N121" s="953"/>
      <c r="O121" s="949"/>
      <c r="P121" s="950"/>
      <c r="Q121" s="950"/>
      <c r="R121" s="951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950"/>
      <c r="AF121" s="953"/>
      <c r="AG121" s="949"/>
      <c r="AH121" s="950"/>
      <c r="AI121" s="950"/>
      <c r="AJ121" s="951"/>
      <c r="AK121" s="955"/>
      <c r="AL121" s="956"/>
      <c r="AM121" s="949"/>
      <c r="AN121" s="950"/>
      <c r="AO121" s="950"/>
      <c r="AP121" s="951"/>
      <c r="AQ121" s="955"/>
      <c r="AR121" s="957"/>
      <c r="AS121" s="956"/>
      <c r="AT121" s="1422">
        <v>-376939</v>
      </c>
      <c r="AU121" s="1423"/>
      <c r="AV121" s="1423"/>
      <c r="AW121" s="1423"/>
      <c r="AX121" s="1423"/>
      <c r="AY121" s="1424"/>
    </row>
    <row r="122" spans="1:51" ht="22.5" customHeight="1" thickBot="1">
      <c r="A122" s="1405" t="s">
        <v>289</v>
      </c>
      <c r="B122" s="1406"/>
      <c r="C122" s="1406"/>
      <c r="D122" s="1406"/>
      <c r="E122" s="1406"/>
      <c r="F122" s="1400"/>
      <c r="G122" s="1400"/>
      <c r="H122" s="1400"/>
      <c r="I122" s="1400"/>
      <c r="J122" s="1400"/>
      <c r="K122" s="1400"/>
      <c r="L122" s="1401"/>
      <c r="M122" s="1402">
        <f>SUM(M106:N119)</f>
        <v>60873</v>
      </c>
      <c r="N122" s="1407"/>
      <c r="O122" s="1395">
        <f>SUM(O106:R119)</f>
        <v>796358381</v>
      </c>
      <c r="P122" s="1408"/>
      <c r="Q122" s="1408"/>
      <c r="R122" s="140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1396">
        <f>SUM(AE106:AF119)</f>
        <v>-469</v>
      </c>
      <c r="AF122" s="1407"/>
      <c r="AG122" s="1395">
        <f>SUM(AG106:AJ119)</f>
        <v>-16102066</v>
      </c>
      <c r="AH122" s="1408"/>
      <c r="AI122" s="1408"/>
      <c r="AJ122" s="1409"/>
      <c r="AK122" s="1410">
        <f>SUM(AK106:AL119)</f>
        <v>60371</v>
      </c>
      <c r="AL122" s="1411"/>
      <c r="AM122" s="1395">
        <f>SUM(AM106:AP119)</f>
        <v>776669302</v>
      </c>
      <c r="AN122" s="1408"/>
      <c r="AO122" s="1408"/>
      <c r="AP122" s="1409"/>
      <c r="AQ122" s="1410">
        <f>SUM(AQ106:AS119)</f>
        <v>-33</v>
      </c>
      <c r="AR122" s="1412"/>
      <c r="AS122" s="1411"/>
      <c r="AT122" s="1395">
        <f>SUM(AT120:AY121)</f>
        <v>-3370689</v>
      </c>
      <c r="AU122" s="1408"/>
      <c r="AV122" s="1408"/>
      <c r="AW122" s="1408"/>
      <c r="AX122" s="1408"/>
      <c r="AY122" s="1409"/>
    </row>
  </sheetData>
  <mergeCells count="1221">
    <mergeCell ref="A121:L121"/>
    <mergeCell ref="AT121:AY121"/>
    <mergeCell ref="S88:T88"/>
    <mergeCell ref="U88:X88"/>
    <mergeCell ref="Y88:Z88"/>
    <mergeCell ref="AA88:AD88"/>
    <mergeCell ref="A104:L104"/>
    <mergeCell ref="M104:N104"/>
    <mergeCell ref="O104:R104"/>
    <mergeCell ref="AE104:AF104"/>
    <mergeCell ref="AA83:AD83"/>
    <mergeCell ref="S84:T84"/>
    <mergeCell ref="U84:X84"/>
    <mergeCell ref="Y84:Z84"/>
    <mergeCell ref="AA84:AD84"/>
    <mergeCell ref="S104:T104"/>
    <mergeCell ref="U104:X104"/>
    <mergeCell ref="Y104:Z104"/>
    <mergeCell ref="AA104:AD104"/>
    <mergeCell ref="AT104:AY104"/>
    <mergeCell ref="AW30:AY30"/>
    <mergeCell ref="AT103:AY103"/>
    <mergeCell ref="AT96:AY96"/>
    <mergeCell ref="AQ91:AV91"/>
    <mergeCell ref="AQ92:AY93"/>
    <mergeCell ref="AT79:AY79"/>
    <mergeCell ref="AT78:AY78"/>
    <mergeCell ref="AQ100:AS100"/>
    <mergeCell ref="AQ104:AS104"/>
    <mergeCell ref="AK104:AL104"/>
    <mergeCell ref="AT122:AY122"/>
    <mergeCell ref="AG122:AJ122"/>
    <mergeCell ref="AK122:AL122"/>
    <mergeCell ref="AM122:AP122"/>
    <mergeCell ref="AQ122:AS122"/>
    <mergeCell ref="AK120:AL120"/>
    <mergeCell ref="AM120:AP120"/>
    <mergeCell ref="AQ120:AS120"/>
    <mergeCell ref="AT120:AY120"/>
    <mergeCell ref="A122:L122"/>
    <mergeCell ref="M122:N122"/>
    <mergeCell ref="O122:R122"/>
    <mergeCell ref="AE122:AF122"/>
    <mergeCell ref="O119:R119"/>
    <mergeCell ref="AE108:AF108"/>
    <mergeCell ref="AG108:AJ108"/>
    <mergeCell ref="M119:N119"/>
    <mergeCell ref="AG119:AJ119"/>
    <mergeCell ref="AE118:AF118"/>
    <mergeCell ref="AG111:AJ111"/>
    <mergeCell ref="AG112:AJ112"/>
    <mergeCell ref="AG113:AJ113"/>
    <mergeCell ref="AG118:AJ118"/>
    <mergeCell ref="A120:L120"/>
    <mergeCell ref="M120:N120"/>
    <mergeCell ref="AE120:AF120"/>
    <mergeCell ref="AG120:AJ120"/>
    <mergeCell ref="U106:X106"/>
    <mergeCell ref="Y106:Z106"/>
    <mergeCell ref="AA106:AD106"/>
    <mergeCell ref="AE106:AF106"/>
    <mergeCell ref="AE119:AF119"/>
    <mergeCell ref="A106:L106"/>
    <mergeCell ref="O120:R120"/>
    <mergeCell ref="M106:N106"/>
    <mergeCell ref="O106:R106"/>
    <mergeCell ref="A108:L108"/>
    <mergeCell ref="M108:N108"/>
    <mergeCell ref="O108:R108"/>
    <mergeCell ref="A119:L119"/>
    <mergeCell ref="S106:T106"/>
    <mergeCell ref="A100:L100"/>
    <mergeCell ref="M100:N100"/>
    <mergeCell ref="O100:R100"/>
    <mergeCell ref="AE100:AF100"/>
    <mergeCell ref="AK119:AL119"/>
    <mergeCell ref="AQ106:AS106"/>
    <mergeCell ref="AT106:AY106"/>
    <mergeCell ref="AM108:AP108"/>
    <mergeCell ref="AQ108:AS108"/>
    <mergeCell ref="AT108:AY108"/>
    <mergeCell ref="AK112:AL112"/>
    <mergeCell ref="AK110:AL110"/>
    <mergeCell ref="AM118:AP118"/>
    <mergeCell ref="AK118:AL118"/>
    <mergeCell ref="AT119:AY119"/>
    <mergeCell ref="AM119:AP119"/>
    <mergeCell ref="AQ119:AS119"/>
    <mergeCell ref="AM104:AP104"/>
    <mergeCell ref="AT105:AY105"/>
    <mergeCell ref="AT109:AY109"/>
    <mergeCell ref="AT110:AY110"/>
    <mergeCell ref="AM111:AP111"/>
    <mergeCell ref="AQ110:AS110"/>
    <mergeCell ref="AM113:AP113"/>
    <mergeCell ref="AG104:AJ104"/>
    <mergeCell ref="AG105:AJ105"/>
    <mergeCell ref="AT100:AY100"/>
    <mergeCell ref="S100:T100"/>
    <mergeCell ref="U100:X100"/>
    <mergeCell ref="Y100:Z100"/>
    <mergeCell ref="AA100:AD100"/>
    <mergeCell ref="AG100:AJ100"/>
    <mergeCell ref="AK100:AL100"/>
    <mergeCell ref="AM100:AP100"/>
    <mergeCell ref="AT102:AY102"/>
    <mergeCell ref="A103:L103"/>
    <mergeCell ref="M103:N103"/>
    <mergeCell ref="O103:R103"/>
    <mergeCell ref="S103:T103"/>
    <mergeCell ref="U103:X103"/>
    <mergeCell ref="Y103:Z103"/>
    <mergeCell ref="AA103:AD103"/>
    <mergeCell ref="AQ103:AS103"/>
    <mergeCell ref="Y102:Z102"/>
    <mergeCell ref="AG103:AJ103"/>
    <mergeCell ref="AQ102:AS102"/>
    <mergeCell ref="AK96:AL96"/>
    <mergeCell ref="AM96:AP96"/>
    <mergeCell ref="AQ96:AS96"/>
    <mergeCell ref="AG102:AJ102"/>
    <mergeCell ref="AK102:AL102"/>
    <mergeCell ref="AM102:AP102"/>
    <mergeCell ref="AK103:AL103"/>
    <mergeCell ref="AM103:AP103"/>
    <mergeCell ref="Y96:Z96"/>
    <mergeCell ref="AA96:AD96"/>
    <mergeCell ref="AE96:AF96"/>
    <mergeCell ref="AG96:AJ96"/>
    <mergeCell ref="M96:N96"/>
    <mergeCell ref="O96:R96"/>
    <mergeCell ref="S96:T96"/>
    <mergeCell ref="U96:X96"/>
    <mergeCell ref="AK95:AL95"/>
    <mergeCell ref="AM95:AP95"/>
    <mergeCell ref="AQ95:AS95"/>
    <mergeCell ref="AT95:AY95"/>
    <mergeCell ref="AT94:AY94"/>
    <mergeCell ref="A95:L95"/>
    <mergeCell ref="M95:N95"/>
    <mergeCell ref="O95:R95"/>
    <mergeCell ref="S95:T95"/>
    <mergeCell ref="U95:X95"/>
    <mergeCell ref="Y95:Z95"/>
    <mergeCell ref="AA95:AD95"/>
    <mergeCell ref="AE95:AF95"/>
    <mergeCell ref="AG95:AJ95"/>
    <mergeCell ref="AG94:AJ94"/>
    <mergeCell ref="AK94:AL94"/>
    <mergeCell ref="AM94:AP94"/>
    <mergeCell ref="AQ94:AS94"/>
    <mergeCell ref="U94:X94"/>
    <mergeCell ref="Y94:Z94"/>
    <mergeCell ref="AA94:AD94"/>
    <mergeCell ref="AE94:AF94"/>
    <mergeCell ref="A92:L94"/>
    <mergeCell ref="M92:R93"/>
    <mergeCell ref="S92:AJ92"/>
    <mergeCell ref="AK92:AP93"/>
    <mergeCell ref="S93:X93"/>
    <mergeCell ref="Y93:AD93"/>
    <mergeCell ref="AE93:AJ93"/>
    <mergeCell ref="M94:N94"/>
    <mergeCell ref="O94:R94"/>
    <mergeCell ref="S94:T94"/>
    <mergeCell ref="AK89:AL89"/>
    <mergeCell ref="AM89:AP89"/>
    <mergeCell ref="AQ89:AS89"/>
    <mergeCell ref="AT89:AY89"/>
    <mergeCell ref="A89:L89"/>
    <mergeCell ref="M89:N89"/>
    <mergeCell ref="O89:R89"/>
    <mergeCell ref="S89:T89"/>
    <mergeCell ref="AG89:AJ89"/>
    <mergeCell ref="U89:X89"/>
    <mergeCell ref="Y89:Z89"/>
    <mergeCell ref="AA89:AD89"/>
    <mergeCell ref="AE89:AF89"/>
    <mergeCell ref="A98:L98"/>
    <mergeCell ref="A99:L99"/>
    <mergeCell ref="AE103:AF103"/>
    <mergeCell ref="A102:L102"/>
    <mergeCell ref="M102:N102"/>
    <mergeCell ref="O102:R102"/>
    <mergeCell ref="S102:T102"/>
    <mergeCell ref="U102:X102"/>
    <mergeCell ref="AA102:AD102"/>
    <mergeCell ref="AE102:AF102"/>
    <mergeCell ref="AT87:AY87"/>
    <mergeCell ref="AG87:AJ87"/>
    <mergeCell ref="AK87:AL87"/>
    <mergeCell ref="AM87:AP87"/>
    <mergeCell ref="AQ87:AS87"/>
    <mergeCell ref="AM85:AP85"/>
    <mergeCell ref="AT86:AY86"/>
    <mergeCell ref="A87:L87"/>
    <mergeCell ref="M87:N87"/>
    <mergeCell ref="O87:R87"/>
    <mergeCell ref="S87:T87"/>
    <mergeCell ref="U87:X87"/>
    <mergeCell ref="Y87:Z87"/>
    <mergeCell ref="AA87:AD87"/>
    <mergeCell ref="AE87:AF87"/>
    <mergeCell ref="AK86:AL86"/>
    <mergeCell ref="AM86:AP86"/>
    <mergeCell ref="AQ86:AS86"/>
    <mergeCell ref="AG86:AJ86"/>
    <mergeCell ref="U86:X86"/>
    <mergeCell ref="Y86:Z86"/>
    <mergeCell ref="AA86:AD86"/>
    <mergeCell ref="AE86:AF86"/>
    <mergeCell ref="A86:L86"/>
    <mergeCell ref="M86:N86"/>
    <mergeCell ref="O86:R86"/>
    <mergeCell ref="S86:T86"/>
    <mergeCell ref="AG81:AJ81"/>
    <mergeCell ref="AK81:AL81"/>
    <mergeCell ref="AG80:AJ80"/>
    <mergeCell ref="AE85:AF85"/>
    <mergeCell ref="AK85:AL85"/>
    <mergeCell ref="AK79:AL79"/>
    <mergeCell ref="U79:X79"/>
    <mergeCell ref="Y79:Z79"/>
    <mergeCell ref="AA79:AD79"/>
    <mergeCell ref="AE79:AF79"/>
    <mergeCell ref="AK78:AL78"/>
    <mergeCell ref="AM78:AP78"/>
    <mergeCell ref="AQ78:AS78"/>
    <mergeCell ref="A79:L79"/>
    <mergeCell ref="M79:N79"/>
    <mergeCell ref="O79:R79"/>
    <mergeCell ref="S79:T79"/>
    <mergeCell ref="AM79:AP79"/>
    <mergeCell ref="AQ79:AS79"/>
    <mergeCell ref="AG79:AJ79"/>
    <mergeCell ref="AT77:AY77"/>
    <mergeCell ref="A78:L78"/>
    <mergeCell ref="M78:N78"/>
    <mergeCell ref="O78:R78"/>
    <mergeCell ref="S78:T78"/>
    <mergeCell ref="U78:X78"/>
    <mergeCell ref="Y78:Z78"/>
    <mergeCell ref="AA78:AD78"/>
    <mergeCell ref="AE78:AF78"/>
    <mergeCell ref="AG78:AJ78"/>
    <mergeCell ref="AG77:AJ77"/>
    <mergeCell ref="AK77:AL77"/>
    <mergeCell ref="AM77:AP77"/>
    <mergeCell ref="AQ77:AS77"/>
    <mergeCell ref="U77:X77"/>
    <mergeCell ref="Y77:Z77"/>
    <mergeCell ref="AA77:AD77"/>
    <mergeCell ref="AE77:AF77"/>
    <mergeCell ref="A77:L77"/>
    <mergeCell ref="M77:N77"/>
    <mergeCell ref="O77:R77"/>
    <mergeCell ref="S77:T77"/>
    <mergeCell ref="AK76:AL76"/>
    <mergeCell ref="AM76:AP76"/>
    <mergeCell ref="AQ76:AS76"/>
    <mergeCell ref="AT76:AY76"/>
    <mergeCell ref="AT75:AY75"/>
    <mergeCell ref="A76:L76"/>
    <mergeCell ref="M76:N76"/>
    <mergeCell ref="O76:R76"/>
    <mergeCell ref="S76:T76"/>
    <mergeCell ref="U76:X76"/>
    <mergeCell ref="Y76:Z76"/>
    <mergeCell ref="AA76:AD76"/>
    <mergeCell ref="AE76:AF76"/>
    <mergeCell ref="AG76:AJ76"/>
    <mergeCell ref="AG75:AJ75"/>
    <mergeCell ref="AK75:AL75"/>
    <mergeCell ref="AM75:AP75"/>
    <mergeCell ref="AQ75:AS75"/>
    <mergeCell ref="U75:X75"/>
    <mergeCell ref="Y75:Z75"/>
    <mergeCell ref="AA75:AD75"/>
    <mergeCell ref="AE75:AF75"/>
    <mergeCell ref="A75:L75"/>
    <mergeCell ref="M75:N75"/>
    <mergeCell ref="O75:R75"/>
    <mergeCell ref="S75:T75"/>
    <mergeCell ref="AK74:AL74"/>
    <mergeCell ref="AM74:AP74"/>
    <mergeCell ref="AQ74:AS74"/>
    <mergeCell ref="AT74:AY74"/>
    <mergeCell ref="AT72:AY72"/>
    <mergeCell ref="A74:L74"/>
    <mergeCell ref="M74:N74"/>
    <mergeCell ref="O74:R74"/>
    <mergeCell ref="S74:T74"/>
    <mergeCell ref="U74:X74"/>
    <mergeCell ref="Y74:Z74"/>
    <mergeCell ref="AA74:AD74"/>
    <mergeCell ref="AE74:AF74"/>
    <mergeCell ref="AG74:AJ74"/>
    <mergeCell ref="AG72:AJ72"/>
    <mergeCell ref="AK72:AL72"/>
    <mergeCell ref="AM72:AP72"/>
    <mergeCell ref="AQ72:AS72"/>
    <mergeCell ref="U72:X72"/>
    <mergeCell ref="Y72:Z72"/>
    <mergeCell ref="AA72:AD72"/>
    <mergeCell ref="AE72:AF72"/>
    <mergeCell ref="A72:L72"/>
    <mergeCell ref="M72:N72"/>
    <mergeCell ref="O72:R72"/>
    <mergeCell ref="S72:T72"/>
    <mergeCell ref="AK71:AL71"/>
    <mergeCell ref="AM71:AP71"/>
    <mergeCell ref="AQ71:AS71"/>
    <mergeCell ref="AT71:AY71"/>
    <mergeCell ref="AT69:AY69"/>
    <mergeCell ref="A71:L71"/>
    <mergeCell ref="M71:N71"/>
    <mergeCell ref="O71:R71"/>
    <mergeCell ref="S71:T71"/>
    <mergeCell ref="U71:X71"/>
    <mergeCell ref="Y71:Z71"/>
    <mergeCell ref="AA71:AD71"/>
    <mergeCell ref="AE71:AF71"/>
    <mergeCell ref="AG71:AJ71"/>
    <mergeCell ref="AG69:AJ69"/>
    <mergeCell ref="AK69:AL69"/>
    <mergeCell ref="AM69:AP69"/>
    <mergeCell ref="AQ69:AS69"/>
    <mergeCell ref="U69:X69"/>
    <mergeCell ref="Y69:Z69"/>
    <mergeCell ref="AA69:AD69"/>
    <mergeCell ref="AE69:AF69"/>
    <mergeCell ref="A69:L69"/>
    <mergeCell ref="M69:N69"/>
    <mergeCell ref="O69:R69"/>
    <mergeCell ref="S69:T69"/>
    <mergeCell ref="AK68:AL68"/>
    <mergeCell ref="AM68:AP68"/>
    <mergeCell ref="AQ68:AS68"/>
    <mergeCell ref="AT68:AY68"/>
    <mergeCell ref="AT67:AY67"/>
    <mergeCell ref="A68:L68"/>
    <mergeCell ref="M68:N68"/>
    <mergeCell ref="O68:R68"/>
    <mergeCell ref="S68:T68"/>
    <mergeCell ref="U68:X68"/>
    <mergeCell ref="Y68:Z68"/>
    <mergeCell ref="AA68:AD68"/>
    <mergeCell ref="AE68:AF68"/>
    <mergeCell ref="AG68:AJ68"/>
    <mergeCell ref="A67:L67"/>
    <mergeCell ref="M67:N67"/>
    <mergeCell ref="O67:R67"/>
    <mergeCell ref="S67:T67"/>
    <mergeCell ref="U67:X67"/>
    <mergeCell ref="Y67:Z67"/>
    <mergeCell ref="AA67:AD67"/>
    <mergeCell ref="AE67:AF67"/>
    <mergeCell ref="AG67:AJ67"/>
    <mergeCell ref="AK66:AL66"/>
    <mergeCell ref="AM66:AP66"/>
    <mergeCell ref="AQ66:AS66"/>
    <mergeCell ref="AG66:AJ66"/>
    <mergeCell ref="AK67:AL67"/>
    <mergeCell ref="AM67:AP67"/>
    <mergeCell ref="AQ67:AS67"/>
    <mergeCell ref="AT66:AY66"/>
    <mergeCell ref="AT65:AY65"/>
    <mergeCell ref="A66:L66"/>
    <mergeCell ref="M66:N66"/>
    <mergeCell ref="O66:R66"/>
    <mergeCell ref="S66:T66"/>
    <mergeCell ref="U66:X66"/>
    <mergeCell ref="Y66:Z66"/>
    <mergeCell ref="AA66:AD66"/>
    <mergeCell ref="AE66:AF66"/>
    <mergeCell ref="AG65:AJ65"/>
    <mergeCell ref="AK65:AL65"/>
    <mergeCell ref="AM65:AP65"/>
    <mergeCell ref="AQ65:AS65"/>
    <mergeCell ref="U65:X65"/>
    <mergeCell ref="Y65:Z65"/>
    <mergeCell ref="AA65:AD65"/>
    <mergeCell ref="AE65:AF65"/>
    <mergeCell ref="A65:L65"/>
    <mergeCell ref="M65:N65"/>
    <mergeCell ref="O65:R65"/>
    <mergeCell ref="S65:T65"/>
    <mergeCell ref="AK64:AL64"/>
    <mergeCell ref="AM64:AP64"/>
    <mergeCell ref="AQ64:AS64"/>
    <mergeCell ref="AT64:AY64"/>
    <mergeCell ref="Y64:Z64"/>
    <mergeCell ref="AA64:AD64"/>
    <mergeCell ref="AE64:AF64"/>
    <mergeCell ref="AG64:AJ64"/>
    <mergeCell ref="M64:N64"/>
    <mergeCell ref="O64:R64"/>
    <mergeCell ref="S64:T64"/>
    <mergeCell ref="U64:X64"/>
    <mergeCell ref="AT54:AY54"/>
    <mergeCell ref="A62:L64"/>
    <mergeCell ref="M62:R63"/>
    <mergeCell ref="S62:AJ62"/>
    <mergeCell ref="AK62:AP63"/>
    <mergeCell ref="AQ62:AY63"/>
    <mergeCell ref="S63:X63"/>
    <mergeCell ref="Y63:AD63"/>
    <mergeCell ref="AE63:AJ63"/>
    <mergeCell ref="AG54:AJ54"/>
    <mergeCell ref="AK54:AL54"/>
    <mergeCell ref="AM54:AP54"/>
    <mergeCell ref="AQ54:AS54"/>
    <mergeCell ref="U54:X54"/>
    <mergeCell ref="Y54:Z54"/>
    <mergeCell ref="AA54:AD54"/>
    <mergeCell ref="AE54:AF54"/>
    <mergeCell ref="A54:L54"/>
    <mergeCell ref="M54:N54"/>
    <mergeCell ref="O54:R54"/>
    <mergeCell ref="S54:T54"/>
    <mergeCell ref="AK53:AL53"/>
    <mergeCell ref="AM53:AP53"/>
    <mergeCell ref="AQ53:AS53"/>
    <mergeCell ref="AT53:AY53"/>
    <mergeCell ref="AT52:AY52"/>
    <mergeCell ref="A53:L53"/>
    <mergeCell ref="M53:N53"/>
    <mergeCell ref="O53:R53"/>
    <mergeCell ref="S53:T53"/>
    <mergeCell ref="U53:X53"/>
    <mergeCell ref="Y53:Z53"/>
    <mergeCell ref="AA53:AD53"/>
    <mergeCell ref="AE53:AF53"/>
    <mergeCell ref="AG53:AJ53"/>
    <mergeCell ref="AG52:AJ52"/>
    <mergeCell ref="AK52:AL52"/>
    <mergeCell ref="AM52:AP52"/>
    <mergeCell ref="AQ52:AS52"/>
    <mergeCell ref="U52:X52"/>
    <mergeCell ref="Y52:Z52"/>
    <mergeCell ref="AA52:AD52"/>
    <mergeCell ref="AE52:AF52"/>
    <mergeCell ref="A52:L52"/>
    <mergeCell ref="M52:N52"/>
    <mergeCell ref="O52:R52"/>
    <mergeCell ref="S52:T52"/>
    <mergeCell ref="AK51:AL51"/>
    <mergeCell ref="AM51:AP51"/>
    <mergeCell ref="AQ51:AS51"/>
    <mergeCell ref="AT51:AY51"/>
    <mergeCell ref="AT49:AY49"/>
    <mergeCell ref="A51:L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G49:AJ49"/>
    <mergeCell ref="AK49:AL49"/>
    <mergeCell ref="AM49:AP49"/>
    <mergeCell ref="AQ49:AS49"/>
    <mergeCell ref="U49:X49"/>
    <mergeCell ref="Y49:Z49"/>
    <mergeCell ref="AA49:AD49"/>
    <mergeCell ref="AE49:AF49"/>
    <mergeCell ref="A49:L49"/>
    <mergeCell ref="M49:N49"/>
    <mergeCell ref="O49:R49"/>
    <mergeCell ref="S49:T49"/>
    <mergeCell ref="AK48:AL48"/>
    <mergeCell ref="AM48:AP48"/>
    <mergeCell ref="AQ48:AS48"/>
    <mergeCell ref="AT48:AY48"/>
    <mergeCell ref="AT47:AY47"/>
    <mergeCell ref="A48:L48"/>
    <mergeCell ref="M48:N48"/>
    <mergeCell ref="O48:R48"/>
    <mergeCell ref="S48:T48"/>
    <mergeCell ref="U48:X48"/>
    <mergeCell ref="Y48:Z48"/>
    <mergeCell ref="AA48:AD48"/>
    <mergeCell ref="AE48:AF48"/>
    <mergeCell ref="AG48:AJ48"/>
    <mergeCell ref="AG47:AJ47"/>
    <mergeCell ref="AK47:AL47"/>
    <mergeCell ref="AM47:AP47"/>
    <mergeCell ref="AQ47:AS47"/>
    <mergeCell ref="U47:X47"/>
    <mergeCell ref="Y47:Z47"/>
    <mergeCell ref="AA47:AD47"/>
    <mergeCell ref="AE47:AF47"/>
    <mergeCell ref="A47:L47"/>
    <mergeCell ref="M47:N47"/>
    <mergeCell ref="O47:R47"/>
    <mergeCell ref="S47:T47"/>
    <mergeCell ref="AK46:AL46"/>
    <mergeCell ref="AM46:AP46"/>
    <mergeCell ref="AQ46:AS46"/>
    <mergeCell ref="AT46:AY46"/>
    <mergeCell ref="AT45:AY45"/>
    <mergeCell ref="A46:L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G45:AJ45"/>
    <mergeCell ref="AK45:AL45"/>
    <mergeCell ref="AM45:AP45"/>
    <mergeCell ref="AQ45:AS45"/>
    <mergeCell ref="U45:X45"/>
    <mergeCell ref="Y45:Z45"/>
    <mergeCell ref="AA45:AD45"/>
    <mergeCell ref="AE45:AF45"/>
    <mergeCell ref="A45:L45"/>
    <mergeCell ref="M45:N45"/>
    <mergeCell ref="O45:R45"/>
    <mergeCell ref="S45:T45"/>
    <mergeCell ref="AT44:AY44"/>
    <mergeCell ref="A88:L88"/>
    <mergeCell ref="M88:N88"/>
    <mergeCell ref="O88:R88"/>
    <mergeCell ref="AE88:AF88"/>
    <mergeCell ref="AG88:AJ88"/>
    <mergeCell ref="AK88:AL88"/>
    <mergeCell ref="AM88:AP88"/>
    <mergeCell ref="AQ88:AS88"/>
    <mergeCell ref="AT88:AY88"/>
    <mergeCell ref="AG44:AJ44"/>
    <mergeCell ref="AK44:AL44"/>
    <mergeCell ref="AM44:AP44"/>
    <mergeCell ref="AQ44:AS44"/>
    <mergeCell ref="U44:X44"/>
    <mergeCell ref="Y44:Z44"/>
    <mergeCell ref="AA44:AD44"/>
    <mergeCell ref="AE44:AF44"/>
    <mergeCell ref="A44:L44"/>
    <mergeCell ref="M44:N44"/>
    <mergeCell ref="O44:R44"/>
    <mergeCell ref="S44:T44"/>
    <mergeCell ref="AT43:AY43"/>
    <mergeCell ref="AG43:AJ43"/>
    <mergeCell ref="AK43:AL43"/>
    <mergeCell ref="AM43:AP43"/>
    <mergeCell ref="AQ43:AS43"/>
    <mergeCell ref="U43:X43"/>
    <mergeCell ref="Y43:Z43"/>
    <mergeCell ref="AA43:AD43"/>
    <mergeCell ref="AE43:AF43"/>
    <mergeCell ref="A43:L43"/>
    <mergeCell ref="M43:N43"/>
    <mergeCell ref="O43:R43"/>
    <mergeCell ref="S43:T43"/>
    <mergeCell ref="AG42:AJ42"/>
    <mergeCell ref="AK42:AL42"/>
    <mergeCell ref="AM42:AP42"/>
    <mergeCell ref="AQ42:AS42"/>
    <mergeCell ref="U42:X42"/>
    <mergeCell ref="Y42:Z42"/>
    <mergeCell ref="AA42:AD42"/>
    <mergeCell ref="AE42:AF42"/>
    <mergeCell ref="A42:L42"/>
    <mergeCell ref="M42:N42"/>
    <mergeCell ref="O42:R42"/>
    <mergeCell ref="S42:T42"/>
    <mergeCell ref="AT81:AY81"/>
    <mergeCell ref="A41:L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M81:AP81"/>
    <mergeCell ref="AQ81:AS81"/>
    <mergeCell ref="A81:L81"/>
    <mergeCell ref="M81:N81"/>
    <mergeCell ref="O81:R81"/>
    <mergeCell ref="AE81:AF81"/>
    <mergeCell ref="S81:T81"/>
    <mergeCell ref="U81:X81"/>
    <mergeCell ref="Y81:Z81"/>
    <mergeCell ref="AA81:AD81"/>
    <mergeCell ref="A80:L80"/>
    <mergeCell ref="M80:N80"/>
    <mergeCell ref="O80:R80"/>
    <mergeCell ref="AE80:AF80"/>
    <mergeCell ref="S80:T80"/>
    <mergeCell ref="U80:X80"/>
    <mergeCell ref="Y80:Z80"/>
    <mergeCell ref="AA80:AD80"/>
    <mergeCell ref="AT39:AY39"/>
    <mergeCell ref="AK80:AL80"/>
    <mergeCell ref="AM80:AP80"/>
    <mergeCell ref="AQ80:AS80"/>
    <mergeCell ref="AT80:AY80"/>
    <mergeCell ref="AK41:AL41"/>
    <mergeCell ref="AM41:AP41"/>
    <mergeCell ref="AQ41:AS41"/>
    <mergeCell ref="AT41:AY41"/>
    <mergeCell ref="AT42:AY42"/>
    <mergeCell ref="AG39:AJ39"/>
    <mergeCell ref="AK39:AL39"/>
    <mergeCell ref="AM39:AP39"/>
    <mergeCell ref="AQ39:AS39"/>
    <mergeCell ref="U39:X39"/>
    <mergeCell ref="Y39:Z39"/>
    <mergeCell ref="AA39:AD39"/>
    <mergeCell ref="AE39:AF39"/>
    <mergeCell ref="A39:L39"/>
    <mergeCell ref="M39:N39"/>
    <mergeCell ref="O39:R39"/>
    <mergeCell ref="S39:T39"/>
    <mergeCell ref="AK38:AL38"/>
    <mergeCell ref="AM38:AP38"/>
    <mergeCell ref="AQ38:AS38"/>
    <mergeCell ref="AT38:AY38"/>
    <mergeCell ref="AT37:AY37"/>
    <mergeCell ref="A38:L38"/>
    <mergeCell ref="M38:N38"/>
    <mergeCell ref="O38:R38"/>
    <mergeCell ref="S38:T38"/>
    <mergeCell ref="U38:X38"/>
    <mergeCell ref="Y38:Z38"/>
    <mergeCell ref="AA38:AD38"/>
    <mergeCell ref="AE38:AF38"/>
    <mergeCell ref="AG38:AJ38"/>
    <mergeCell ref="AG37:AJ37"/>
    <mergeCell ref="AK37:AL37"/>
    <mergeCell ref="AM37:AP37"/>
    <mergeCell ref="AQ37:AS37"/>
    <mergeCell ref="U37:X37"/>
    <mergeCell ref="Y37:Z37"/>
    <mergeCell ref="AA37:AD37"/>
    <mergeCell ref="AE37:AF37"/>
    <mergeCell ref="A37:L37"/>
    <mergeCell ref="M37:N37"/>
    <mergeCell ref="O37:R37"/>
    <mergeCell ref="S37:T37"/>
    <mergeCell ref="AK36:AL36"/>
    <mergeCell ref="AM36:AP36"/>
    <mergeCell ref="AQ36:AS36"/>
    <mergeCell ref="AT36:AY36"/>
    <mergeCell ref="AT35:AY35"/>
    <mergeCell ref="A36:L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G35:AJ35"/>
    <mergeCell ref="AK35:AL35"/>
    <mergeCell ref="AM35:AP35"/>
    <mergeCell ref="AQ35:AS35"/>
    <mergeCell ref="U35:X35"/>
    <mergeCell ref="Y35:Z35"/>
    <mergeCell ref="AA35:AD35"/>
    <mergeCell ref="AE35:AF35"/>
    <mergeCell ref="A35:L35"/>
    <mergeCell ref="M35:N35"/>
    <mergeCell ref="O35:R35"/>
    <mergeCell ref="S35:T35"/>
    <mergeCell ref="AK34:AL34"/>
    <mergeCell ref="AM34:AP34"/>
    <mergeCell ref="AQ34:AS34"/>
    <mergeCell ref="AT34:AY34"/>
    <mergeCell ref="AT33:AY33"/>
    <mergeCell ref="A34:L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A33:AD33"/>
    <mergeCell ref="AQ31:AY32"/>
    <mergeCell ref="S32:X32"/>
    <mergeCell ref="Y32:AD32"/>
    <mergeCell ref="AE32:AJ32"/>
    <mergeCell ref="AE33:AF33"/>
    <mergeCell ref="AG33:AJ33"/>
    <mergeCell ref="AK33:AL33"/>
    <mergeCell ref="AM33:AP33"/>
    <mergeCell ref="AQ33:AS33"/>
    <mergeCell ref="AT24:AY24"/>
    <mergeCell ref="A31:L33"/>
    <mergeCell ref="M31:R32"/>
    <mergeCell ref="S31:AJ31"/>
    <mergeCell ref="AK31:AP32"/>
    <mergeCell ref="M33:N33"/>
    <mergeCell ref="O33:R33"/>
    <mergeCell ref="S33:T33"/>
    <mergeCell ref="U33:X33"/>
    <mergeCell ref="Y33:Z33"/>
    <mergeCell ref="AG24:AJ24"/>
    <mergeCell ref="AK24:AL24"/>
    <mergeCell ref="AM24:AP24"/>
    <mergeCell ref="AQ24:AS24"/>
    <mergeCell ref="U24:X24"/>
    <mergeCell ref="Y24:Z24"/>
    <mergeCell ref="AA24:AD24"/>
    <mergeCell ref="AE24:AF24"/>
    <mergeCell ref="A24:L24"/>
    <mergeCell ref="M24:N24"/>
    <mergeCell ref="O24:R24"/>
    <mergeCell ref="S24:T24"/>
    <mergeCell ref="AG23:AJ23"/>
    <mergeCell ref="AK23:AL23"/>
    <mergeCell ref="AM23:AP23"/>
    <mergeCell ref="AQ23:AS23"/>
    <mergeCell ref="U23:X23"/>
    <mergeCell ref="Y23:Z23"/>
    <mergeCell ref="AA23:AD23"/>
    <mergeCell ref="AE23:AF23"/>
    <mergeCell ref="A23:L23"/>
    <mergeCell ref="M23:N23"/>
    <mergeCell ref="O23:R23"/>
    <mergeCell ref="S23:T23"/>
    <mergeCell ref="AT70:AY70"/>
    <mergeCell ref="A73:L73"/>
    <mergeCell ref="M73:N73"/>
    <mergeCell ref="O73:R73"/>
    <mergeCell ref="AE73:AF73"/>
    <mergeCell ref="AG73:AJ73"/>
    <mergeCell ref="AK73:AL73"/>
    <mergeCell ref="AM73:AP73"/>
    <mergeCell ref="AQ73:AS73"/>
    <mergeCell ref="AT73:AY73"/>
    <mergeCell ref="AG70:AJ70"/>
    <mergeCell ref="AK70:AL70"/>
    <mergeCell ref="AM70:AP70"/>
    <mergeCell ref="AQ70:AS70"/>
    <mergeCell ref="A70:L70"/>
    <mergeCell ref="M70:N70"/>
    <mergeCell ref="O70:R70"/>
    <mergeCell ref="AE70:AF70"/>
    <mergeCell ref="S70:T70"/>
    <mergeCell ref="U70:X70"/>
    <mergeCell ref="Y70:Z70"/>
    <mergeCell ref="AA70:AD70"/>
    <mergeCell ref="AG21:AJ21"/>
    <mergeCell ref="AK21:AL21"/>
    <mergeCell ref="AM21:AP21"/>
    <mergeCell ref="AQ21:AS21"/>
    <mergeCell ref="U21:X21"/>
    <mergeCell ref="Y21:Z21"/>
    <mergeCell ref="AA21:AD21"/>
    <mergeCell ref="AE21:AF21"/>
    <mergeCell ref="A21:L21"/>
    <mergeCell ref="M21:N21"/>
    <mergeCell ref="O21:R21"/>
    <mergeCell ref="S21:T21"/>
    <mergeCell ref="AG20:AJ20"/>
    <mergeCell ref="AK20:AL20"/>
    <mergeCell ref="AM20:AP20"/>
    <mergeCell ref="AQ20:AS20"/>
    <mergeCell ref="U20:X20"/>
    <mergeCell ref="Y20:Z20"/>
    <mergeCell ref="AA20:AD20"/>
    <mergeCell ref="AE20:AF20"/>
    <mergeCell ref="A20:L20"/>
    <mergeCell ref="M20:N20"/>
    <mergeCell ref="O20:R20"/>
    <mergeCell ref="S20:T20"/>
    <mergeCell ref="AG19:AJ19"/>
    <mergeCell ref="AK19:AL19"/>
    <mergeCell ref="AM19:AP19"/>
    <mergeCell ref="AQ19:AS19"/>
    <mergeCell ref="U19:X19"/>
    <mergeCell ref="Y19:Z19"/>
    <mergeCell ref="AA19:AD19"/>
    <mergeCell ref="AE19:AF19"/>
    <mergeCell ref="A19:L19"/>
    <mergeCell ref="M19:N19"/>
    <mergeCell ref="O19:R19"/>
    <mergeCell ref="S19:T19"/>
    <mergeCell ref="AG18:AJ18"/>
    <mergeCell ref="AK18:AL18"/>
    <mergeCell ref="AM18:AP18"/>
    <mergeCell ref="AQ18:AS18"/>
    <mergeCell ref="U18:X18"/>
    <mergeCell ref="Y18:Z18"/>
    <mergeCell ref="AA18:AD18"/>
    <mergeCell ref="AE18:AF18"/>
    <mergeCell ref="A18:L18"/>
    <mergeCell ref="M18:N18"/>
    <mergeCell ref="O18:R18"/>
    <mergeCell ref="S18:T18"/>
    <mergeCell ref="AG17:AJ17"/>
    <mergeCell ref="AK17:AL17"/>
    <mergeCell ref="AM17:AP17"/>
    <mergeCell ref="AQ17:AS17"/>
    <mergeCell ref="U17:X17"/>
    <mergeCell ref="Y17:Z17"/>
    <mergeCell ref="AA17:AD17"/>
    <mergeCell ref="AE17:AF17"/>
    <mergeCell ref="A17:L17"/>
    <mergeCell ref="M17:N17"/>
    <mergeCell ref="O17:R17"/>
    <mergeCell ref="S17:T17"/>
    <mergeCell ref="AT50:AY50"/>
    <mergeCell ref="AG50:AJ50"/>
    <mergeCell ref="AK50:AL50"/>
    <mergeCell ref="AM50:AP50"/>
    <mergeCell ref="AQ50:AS50"/>
    <mergeCell ref="A50:L50"/>
    <mergeCell ref="M50:N50"/>
    <mergeCell ref="O50:R50"/>
    <mergeCell ref="AE50:AF50"/>
    <mergeCell ref="AK16:AL16"/>
    <mergeCell ref="AM16:AP16"/>
    <mergeCell ref="AQ16:AS16"/>
    <mergeCell ref="AT16:AY16"/>
    <mergeCell ref="U16:X16"/>
    <mergeCell ref="Y16:Z16"/>
    <mergeCell ref="AA16:AD16"/>
    <mergeCell ref="AE16:AF16"/>
    <mergeCell ref="A16:L16"/>
    <mergeCell ref="M16:N16"/>
    <mergeCell ref="O16:R16"/>
    <mergeCell ref="S16:T16"/>
    <mergeCell ref="A82:L82"/>
    <mergeCell ref="M82:N82"/>
    <mergeCell ref="O82:R82"/>
    <mergeCell ref="AE82:AF82"/>
    <mergeCell ref="S82:T82"/>
    <mergeCell ref="U82:X82"/>
    <mergeCell ref="Y82:Z82"/>
    <mergeCell ref="AA82:AD82"/>
    <mergeCell ref="AQ15:AS15"/>
    <mergeCell ref="AT15:AY15"/>
    <mergeCell ref="AT17:AY17"/>
    <mergeCell ref="AT18:AY18"/>
    <mergeCell ref="AT19:AY19"/>
    <mergeCell ref="AT20:AY20"/>
    <mergeCell ref="AT21:AY21"/>
    <mergeCell ref="AT23:AY23"/>
    <mergeCell ref="Y15:Z15"/>
    <mergeCell ref="AA15:AD15"/>
    <mergeCell ref="AE15:AF15"/>
    <mergeCell ref="A15:L15"/>
    <mergeCell ref="M15:N15"/>
    <mergeCell ref="O15:R15"/>
    <mergeCell ref="S15:T15"/>
    <mergeCell ref="AT14:AY14"/>
    <mergeCell ref="A96:L96"/>
    <mergeCell ref="S50:T50"/>
    <mergeCell ref="U50:X50"/>
    <mergeCell ref="Y50:Z50"/>
    <mergeCell ref="AA50:AD50"/>
    <mergeCell ref="S73:T73"/>
    <mergeCell ref="U73:X73"/>
    <mergeCell ref="Y73:Z73"/>
    <mergeCell ref="U15:X15"/>
    <mergeCell ref="AA73:AD73"/>
    <mergeCell ref="AG14:AJ14"/>
    <mergeCell ref="AK14:AL14"/>
    <mergeCell ref="AM14:AP14"/>
    <mergeCell ref="AG15:AJ15"/>
    <mergeCell ref="AK15:AL15"/>
    <mergeCell ref="AM15:AP15"/>
    <mergeCell ref="AG16:AJ16"/>
    <mergeCell ref="AG40:AJ40"/>
    <mergeCell ref="AK40:AL40"/>
    <mergeCell ref="AT13:AY13"/>
    <mergeCell ref="A14:L14"/>
    <mergeCell ref="M14:N14"/>
    <mergeCell ref="O14:R14"/>
    <mergeCell ref="S14:T14"/>
    <mergeCell ref="AQ14:AS14"/>
    <mergeCell ref="U14:X14"/>
    <mergeCell ref="Y14:Z14"/>
    <mergeCell ref="AA14:AD14"/>
    <mergeCell ref="AE14:AF14"/>
    <mergeCell ref="AG13:AJ13"/>
    <mergeCell ref="AK13:AL13"/>
    <mergeCell ref="AM13:AP13"/>
    <mergeCell ref="AQ13:AS13"/>
    <mergeCell ref="U13:X13"/>
    <mergeCell ref="Y13:Z13"/>
    <mergeCell ref="AA13:AD13"/>
    <mergeCell ref="AE13:AF13"/>
    <mergeCell ref="A13:L13"/>
    <mergeCell ref="M13:N13"/>
    <mergeCell ref="O13:R13"/>
    <mergeCell ref="S13:T13"/>
    <mergeCell ref="AK12:AL12"/>
    <mergeCell ref="AM12:AP12"/>
    <mergeCell ref="AQ12:AS12"/>
    <mergeCell ref="AT12:AY12"/>
    <mergeCell ref="AT11:AY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T10:AY10"/>
    <mergeCell ref="A11:L11"/>
    <mergeCell ref="M11:N11"/>
    <mergeCell ref="O11:R11"/>
    <mergeCell ref="S11:T11"/>
    <mergeCell ref="U11:X11"/>
    <mergeCell ref="Y11:Z11"/>
    <mergeCell ref="AA11:AD11"/>
    <mergeCell ref="AE11:AF11"/>
    <mergeCell ref="AG11:AJ11"/>
    <mergeCell ref="AT9:AY9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G9:AJ9"/>
    <mergeCell ref="AK9:AL9"/>
    <mergeCell ref="AM9:AP9"/>
    <mergeCell ref="AQ9:AS9"/>
    <mergeCell ref="U9:X9"/>
    <mergeCell ref="Y9:Z9"/>
    <mergeCell ref="AA9:AD9"/>
    <mergeCell ref="AE9:AF9"/>
    <mergeCell ref="A9:L9"/>
    <mergeCell ref="M9:N9"/>
    <mergeCell ref="O9:R9"/>
    <mergeCell ref="S9:T9"/>
    <mergeCell ref="AE8:AF8"/>
    <mergeCell ref="AM8:AP8"/>
    <mergeCell ref="AQ8:AS8"/>
    <mergeCell ref="AT8:AY8"/>
    <mergeCell ref="AT40:AY40"/>
    <mergeCell ref="AG8:AJ8"/>
    <mergeCell ref="AK8:AL8"/>
    <mergeCell ref="A8:L8"/>
    <mergeCell ref="M8:N8"/>
    <mergeCell ref="O8:R8"/>
    <mergeCell ref="S8:T8"/>
    <mergeCell ref="U8:X8"/>
    <mergeCell ref="Y8:Z8"/>
    <mergeCell ref="AA8:AD8"/>
    <mergeCell ref="AQ40:AS40"/>
    <mergeCell ref="AK7:AL7"/>
    <mergeCell ref="AM7:AP7"/>
    <mergeCell ref="AQ7:AS7"/>
    <mergeCell ref="AK10:AL10"/>
    <mergeCell ref="AM10:AP10"/>
    <mergeCell ref="AQ10:AS10"/>
    <mergeCell ref="AK11:AL11"/>
    <mergeCell ref="AM11:AP11"/>
    <mergeCell ref="AQ11:AS11"/>
    <mergeCell ref="AT7:AY7"/>
    <mergeCell ref="AT6:AY6"/>
    <mergeCell ref="A7:L7"/>
    <mergeCell ref="M7:N7"/>
    <mergeCell ref="O7:R7"/>
    <mergeCell ref="S7:T7"/>
    <mergeCell ref="U7:X7"/>
    <mergeCell ref="Y7:Z7"/>
    <mergeCell ref="AA7:AD7"/>
    <mergeCell ref="AE7:AF7"/>
    <mergeCell ref="AG7:AJ7"/>
    <mergeCell ref="U6:X6"/>
    <mergeCell ref="Y6:Z6"/>
    <mergeCell ref="AA6:AD6"/>
    <mergeCell ref="AE6:AF6"/>
    <mergeCell ref="A4:L6"/>
    <mergeCell ref="M4:R5"/>
    <mergeCell ref="S4:AJ4"/>
    <mergeCell ref="AK4:AP5"/>
    <mergeCell ref="S5:X5"/>
    <mergeCell ref="Y5:AD5"/>
    <mergeCell ref="AE5:AJ5"/>
    <mergeCell ref="M6:N6"/>
    <mergeCell ref="O6:R6"/>
    <mergeCell ref="S6:T6"/>
    <mergeCell ref="Q2:R2"/>
    <mergeCell ref="T2:U2"/>
    <mergeCell ref="W2:AB2"/>
    <mergeCell ref="AD2:AF2"/>
    <mergeCell ref="F1:G1"/>
    <mergeCell ref="K1:L1"/>
    <mergeCell ref="A2:G2"/>
    <mergeCell ref="K2:O2"/>
    <mergeCell ref="Y22:Z22"/>
    <mergeCell ref="AA22:AD22"/>
    <mergeCell ref="AN1:AY1"/>
    <mergeCell ref="AL2:AY2"/>
    <mergeCell ref="AQ3:AV3"/>
    <mergeCell ref="AQ4:AY5"/>
    <mergeCell ref="AG6:AJ6"/>
    <mergeCell ref="AK6:AL6"/>
    <mergeCell ref="AM6:AP6"/>
    <mergeCell ref="AQ6:AS6"/>
    <mergeCell ref="AQ82:AS82"/>
    <mergeCell ref="A40:L40"/>
    <mergeCell ref="M40:N40"/>
    <mergeCell ref="O40:R40"/>
    <mergeCell ref="AE40:AF40"/>
    <mergeCell ref="S40:T40"/>
    <mergeCell ref="U40:X40"/>
    <mergeCell ref="Y40:Z40"/>
    <mergeCell ref="AA40:AD40"/>
    <mergeCell ref="AM40:AP40"/>
    <mergeCell ref="AT82:AY82"/>
    <mergeCell ref="A83:L83"/>
    <mergeCell ref="M83:N83"/>
    <mergeCell ref="O83:R83"/>
    <mergeCell ref="AE83:AF83"/>
    <mergeCell ref="AG83:AJ83"/>
    <mergeCell ref="AK83:AL83"/>
    <mergeCell ref="AM83:AP83"/>
    <mergeCell ref="AT83:AY83"/>
    <mergeCell ref="AG82:AJ82"/>
    <mergeCell ref="AQ83:AS83"/>
    <mergeCell ref="AQ84:AS84"/>
    <mergeCell ref="A84:L84"/>
    <mergeCell ref="M84:N84"/>
    <mergeCell ref="O84:R84"/>
    <mergeCell ref="AE84:AF84"/>
    <mergeCell ref="AK84:AL84"/>
    <mergeCell ref="S83:T83"/>
    <mergeCell ref="U83:X83"/>
    <mergeCell ref="Y83:Z83"/>
    <mergeCell ref="A85:L85"/>
    <mergeCell ref="M85:N85"/>
    <mergeCell ref="O85:R85"/>
    <mergeCell ref="AG84:AJ84"/>
    <mergeCell ref="S85:T85"/>
    <mergeCell ref="U85:X85"/>
    <mergeCell ref="Y85:Z85"/>
    <mergeCell ref="AA85:AD85"/>
    <mergeCell ref="M99:N99"/>
    <mergeCell ref="O99:R99"/>
    <mergeCell ref="AG99:AJ99"/>
    <mergeCell ref="AQ99:AS99"/>
    <mergeCell ref="AE99:AF99"/>
    <mergeCell ref="S99:T99"/>
    <mergeCell ref="U99:X99"/>
    <mergeCell ref="Y99:Z99"/>
    <mergeCell ref="AA99:AD99"/>
    <mergeCell ref="M22:N22"/>
    <mergeCell ref="AQ22:AS22"/>
    <mergeCell ref="AT22:AY22"/>
    <mergeCell ref="A22:L22"/>
    <mergeCell ref="O22:R22"/>
    <mergeCell ref="AE22:AF22"/>
    <mergeCell ref="AG22:AJ22"/>
    <mergeCell ref="AK22:AL22"/>
    <mergeCell ref="S22:T22"/>
    <mergeCell ref="U22:X22"/>
    <mergeCell ref="M98:N98"/>
    <mergeCell ref="O98:R98"/>
    <mergeCell ref="AK82:AL82"/>
    <mergeCell ref="AM82:AP82"/>
    <mergeCell ref="AE98:AF98"/>
    <mergeCell ref="AG98:AJ98"/>
    <mergeCell ref="AK98:AL98"/>
    <mergeCell ref="AM98:AP98"/>
    <mergeCell ref="AM84:AP84"/>
    <mergeCell ref="AG85:AJ85"/>
    <mergeCell ref="AT99:AY99"/>
    <mergeCell ref="AM22:AP22"/>
    <mergeCell ref="AK99:AL99"/>
    <mergeCell ref="AM99:AP99"/>
    <mergeCell ref="AT84:AY84"/>
    <mergeCell ref="AT98:AY98"/>
    <mergeCell ref="AQ85:AS85"/>
    <mergeCell ref="AT85:AY85"/>
    <mergeCell ref="AQ98:AS98"/>
    <mergeCell ref="AT97:AY97"/>
    <mergeCell ref="A97:L97"/>
    <mergeCell ref="M97:N97"/>
    <mergeCell ref="O97:R97"/>
    <mergeCell ref="AE97:AF97"/>
    <mergeCell ref="S97:T97"/>
    <mergeCell ref="U97:X97"/>
    <mergeCell ref="Y97:Z97"/>
    <mergeCell ref="AA97:AD97"/>
    <mergeCell ref="AG97:AJ97"/>
    <mergeCell ref="AK97:AL97"/>
    <mergeCell ref="AM97:AP97"/>
    <mergeCell ref="AQ97:AS97"/>
    <mergeCell ref="S98:T98"/>
    <mergeCell ref="U98:X98"/>
    <mergeCell ref="Y98:Z98"/>
    <mergeCell ref="AA98:AD98"/>
    <mergeCell ref="A101:L101"/>
    <mergeCell ref="M101:N101"/>
    <mergeCell ref="O101:R101"/>
    <mergeCell ref="AE101:AF101"/>
    <mergeCell ref="AT101:AY101"/>
    <mergeCell ref="S101:T101"/>
    <mergeCell ref="U101:X101"/>
    <mergeCell ref="Y101:Z101"/>
    <mergeCell ref="AA101:AD101"/>
    <mergeCell ref="AG101:AJ101"/>
    <mergeCell ref="AK101:AL101"/>
    <mergeCell ref="AM101:AP101"/>
    <mergeCell ref="AQ101:AS101"/>
    <mergeCell ref="AE105:AF105"/>
    <mergeCell ref="S105:T105"/>
    <mergeCell ref="U105:X105"/>
    <mergeCell ref="Y105:Z105"/>
    <mergeCell ref="AA105:AD105"/>
    <mergeCell ref="AM110:AP110"/>
    <mergeCell ref="AK108:AL108"/>
    <mergeCell ref="AK106:AL106"/>
    <mergeCell ref="AM106:AP106"/>
    <mergeCell ref="AM105:AP105"/>
    <mergeCell ref="AQ105:AS105"/>
    <mergeCell ref="AQ109:AS109"/>
    <mergeCell ref="AM109:AP109"/>
    <mergeCell ref="AG110:AJ110"/>
    <mergeCell ref="A113:L113"/>
    <mergeCell ref="O112:R112"/>
    <mergeCell ref="AK105:AL105"/>
    <mergeCell ref="AK109:AL109"/>
    <mergeCell ref="AG106:AJ106"/>
    <mergeCell ref="AG109:AJ109"/>
    <mergeCell ref="A105:L105"/>
    <mergeCell ref="M105:N105"/>
    <mergeCell ref="O105:R105"/>
    <mergeCell ref="A109:L109"/>
    <mergeCell ref="M109:N109"/>
    <mergeCell ref="O109:R109"/>
    <mergeCell ref="AE110:AF110"/>
    <mergeCell ref="AE109:AF109"/>
    <mergeCell ref="A110:L110"/>
    <mergeCell ref="A118:L118"/>
    <mergeCell ref="M110:N110"/>
    <mergeCell ref="O110:R110"/>
    <mergeCell ref="M111:N111"/>
    <mergeCell ref="M112:N112"/>
    <mergeCell ref="M113:N113"/>
    <mergeCell ref="M118:N118"/>
    <mergeCell ref="O118:R118"/>
    <mergeCell ref="A111:L111"/>
    <mergeCell ref="A112:L112"/>
    <mergeCell ref="O111:R111"/>
    <mergeCell ref="AK111:AL111"/>
    <mergeCell ref="O113:R113"/>
    <mergeCell ref="AE111:AF111"/>
    <mergeCell ref="AE112:AF112"/>
    <mergeCell ref="AE113:AF113"/>
    <mergeCell ref="AK113:AL113"/>
    <mergeCell ref="AM112:AP112"/>
    <mergeCell ref="AT118:AY118"/>
    <mergeCell ref="AQ118:AS118"/>
    <mergeCell ref="AT111:AY111"/>
    <mergeCell ref="AT112:AY112"/>
    <mergeCell ref="AQ113:AS113"/>
    <mergeCell ref="AT113:AY113"/>
    <mergeCell ref="AQ112:AS112"/>
    <mergeCell ref="AQ111:AS111"/>
    <mergeCell ref="AM114:AP114"/>
    <mergeCell ref="A114:L114"/>
    <mergeCell ref="A115:L115"/>
    <mergeCell ref="A116:L116"/>
    <mergeCell ref="A117:L117"/>
    <mergeCell ref="M114:N114"/>
    <mergeCell ref="M115:N115"/>
    <mergeCell ref="M116:N116"/>
    <mergeCell ref="M117:N117"/>
    <mergeCell ref="O114:R114"/>
    <mergeCell ref="O115:R115"/>
    <mergeCell ref="O116:R116"/>
    <mergeCell ref="O117:R117"/>
    <mergeCell ref="AE114:AF114"/>
    <mergeCell ref="AE115:AF115"/>
    <mergeCell ref="AE116:AF116"/>
    <mergeCell ref="AE117:AF117"/>
    <mergeCell ref="AG114:AJ114"/>
    <mergeCell ref="AG115:AJ115"/>
    <mergeCell ref="AG116:AJ116"/>
    <mergeCell ref="AG117:AJ117"/>
    <mergeCell ref="AK114:AL114"/>
    <mergeCell ref="AK115:AL115"/>
    <mergeCell ref="AK116:AL116"/>
    <mergeCell ref="AK117:AL117"/>
    <mergeCell ref="AM115:AP115"/>
    <mergeCell ref="AM116:AP116"/>
    <mergeCell ref="AM117:AP117"/>
    <mergeCell ref="AQ114:AS114"/>
    <mergeCell ref="AQ115:AS115"/>
    <mergeCell ref="AQ116:AS116"/>
    <mergeCell ref="AQ117:AS117"/>
    <mergeCell ref="AT114:AY114"/>
    <mergeCell ref="AT115:AY115"/>
    <mergeCell ref="AT116:AY116"/>
    <mergeCell ref="AT117:AY117"/>
    <mergeCell ref="S116:T116"/>
    <mergeCell ref="U116:X116"/>
    <mergeCell ref="Y116:Z116"/>
    <mergeCell ref="AA116:AD116"/>
    <mergeCell ref="S117:T117"/>
    <mergeCell ref="U117:X117"/>
    <mergeCell ref="Y117:Z117"/>
    <mergeCell ref="AA117:AD117"/>
    <mergeCell ref="S119:T119"/>
    <mergeCell ref="U119:X119"/>
    <mergeCell ref="Y119:Z119"/>
    <mergeCell ref="AA119:AD119"/>
  </mergeCells>
  <printOptions horizontalCentered="1"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76" r:id="rId1"/>
  <rowBreaks count="2" manualBreakCount="2">
    <brk id="57" max="50" man="1"/>
    <brk id="90" max="5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M29"/>
  <sheetViews>
    <sheetView workbookViewId="0" topLeftCell="A1">
      <selection activeCell="O24" sqref="O24"/>
    </sheetView>
  </sheetViews>
  <sheetFormatPr defaultColWidth="9.140625" defaultRowHeight="12.75"/>
  <cols>
    <col min="1" max="1" width="26.57421875" style="50" bestFit="1" customWidth="1"/>
    <col min="2" max="2" width="9.57421875" style="50" customWidth="1"/>
    <col min="3" max="3" width="12.57421875" style="50" customWidth="1"/>
    <col min="4" max="4" width="10.421875" style="50" customWidth="1"/>
    <col min="5" max="5" width="12.00390625" style="50" bestFit="1" customWidth="1"/>
    <col min="6" max="6" width="12.00390625" style="50" customWidth="1"/>
    <col min="7" max="7" width="10.57421875" style="50" customWidth="1"/>
    <col min="8" max="8" width="12.140625" style="50" customWidth="1"/>
    <col min="9" max="9" width="12.421875" style="50" customWidth="1"/>
    <col min="10" max="10" width="10.57421875" style="50" customWidth="1"/>
    <col min="11" max="11" width="12.00390625" style="50" bestFit="1" customWidth="1"/>
    <col min="12" max="12" width="12.140625" style="50" customWidth="1"/>
    <col min="13" max="16384" width="9.140625" style="50" customWidth="1"/>
  </cols>
  <sheetData>
    <row r="1" spans="1:13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1425" t="s">
        <v>676</v>
      </c>
      <c r="L1" s="1425"/>
      <c r="M1" s="48"/>
    </row>
    <row r="2" spans="1:1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52"/>
      <c r="L2" s="104" t="s">
        <v>962</v>
      </c>
      <c r="M2" s="48"/>
    </row>
    <row r="3" spans="1:12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102"/>
      <c r="L3" s="102"/>
    </row>
    <row r="4" spans="1:12" ht="20.25">
      <c r="A4" s="1426" t="s">
        <v>1070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</row>
    <row r="5" spans="1:12" ht="20.25">
      <c r="A5" s="126"/>
      <c r="B5" s="126"/>
      <c r="C5" s="126"/>
      <c r="D5" s="126"/>
      <c r="E5" s="126"/>
      <c r="F5" s="126">
        <v>2012</v>
      </c>
      <c r="G5" s="126"/>
      <c r="H5" s="126"/>
      <c r="I5" s="126"/>
      <c r="J5" s="126"/>
      <c r="K5" s="126"/>
      <c r="L5" s="126"/>
    </row>
    <row r="6" spans="1:12" ht="2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3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104" t="s">
        <v>1013</v>
      </c>
      <c r="M8" s="48"/>
    </row>
    <row r="9" spans="1:13" ht="19.5" customHeight="1">
      <c r="A9" s="127"/>
      <c r="B9" s="1427" t="s">
        <v>1071</v>
      </c>
      <c r="C9" s="1427"/>
      <c r="D9" s="1427"/>
      <c r="E9" s="1427"/>
      <c r="F9" s="1427"/>
      <c r="G9" s="1427"/>
      <c r="H9" s="1427"/>
      <c r="I9" s="1428" t="s">
        <v>1072</v>
      </c>
      <c r="J9" s="1428"/>
      <c r="K9" s="1428"/>
      <c r="L9" s="1428"/>
      <c r="M9" s="48"/>
    </row>
    <row r="10" spans="1:13" s="132" customFormat="1" ht="39" thickBot="1">
      <c r="A10" s="128" t="s">
        <v>1073</v>
      </c>
      <c r="B10" s="129" t="s">
        <v>1074</v>
      </c>
      <c r="C10" s="129" t="s">
        <v>1075</v>
      </c>
      <c r="D10" s="129" t="s">
        <v>1076</v>
      </c>
      <c r="E10" s="129" t="s">
        <v>1077</v>
      </c>
      <c r="F10" s="129" t="s">
        <v>1078</v>
      </c>
      <c r="G10" s="129" t="s">
        <v>1079</v>
      </c>
      <c r="H10" s="129" t="s">
        <v>1080</v>
      </c>
      <c r="I10" s="129" t="s">
        <v>1081</v>
      </c>
      <c r="J10" s="129" t="s">
        <v>1082</v>
      </c>
      <c r="K10" s="129" t="s">
        <v>1083</v>
      </c>
      <c r="L10" s="130" t="s">
        <v>1084</v>
      </c>
      <c r="M10" s="131"/>
    </row>
    <row r="11" spans="1:13" s="132" customFormat="1" ht="12.75">
      <c r="A11" s="291" t="s">
        <v>1051</v>
      </c>
      <c r="B11" s="958"/>
      <c r="C11" s="977">
        <v>202470</v>
      </c>
      <c r="D11" s="977"/>
      <c r="E11" s="977"/>
      <c r="F11" s="978">
        <f>SUM(B11:E11)</f>
        <v>202470</v>
      </c>
      <c r="G11" s="977">
        <v>15728</v>
      </c>
      <c r="H11" s="958">
        <f>SUM(F11:G11)</f>
        <v>218198</v>
      </c>
      <c r="I11" s="977">
        <v>195289</v>
      </c>
      <c r="J11" s="977">
        <v>10859</v>
      </c>
      <c r="K11" s="977">
        <v>12050</v>
      </c>
      <c r="L11" s="959">
        <f>SUM(I11:K11)</f>
        <v>218198</v>
      </c>
      <c r="M11" s="131"/>
    </row>
    <row r="12" spans="1:13" s="132" customFormat="1" ht="12.75">
      <c r="A12" s="919" t="s">
        <v>475</v>
      </c>
      <c r="B12" s="979"/>
      <c r="C12" s="977">
        <v>62839</v>
      </c>
      <c r="D12" s="977"/>
      <c r="E12" s="977"/>
      <c r="F12" s="978">
        <f aca="true" t="shared" si="0" ref="F12:F19">SUM(B12:E12)</f>
        <v>62839</v>
      </c>
      <c r="G12" s="977">
        <v>2774</v>
      </c>
      <c r="H12" s="958">
        <f aca="true" t="shared" si="1" ref="H12:H19">SUM(F12:G12)</f>
        <v>65613</v>
      </c>
      <c r="I12" s="977">
        <v>52369</v>
      </c>
      <c r="J12" s="977">
        <v>1968</v>
      </c>
      <c r="K12" s="977">
        <v>11276</v>
      </c>
      <c r="L12" s="959">
        <f aca="true" t="shared" si="2" ref="L12:L19">SUM(I12:K12)</f>
        <v>65613</v>
      </c>
      <c r="M12" s="131"/>
    </row>
    <row r="13" spans="1:13" s="132" customFormat="1" ht="12.75">
      <c r="A13" s="919" t="s">
        <v>1003</v>
      </c>
      <c r="B13" s="979"/>
      <c r="C13" s="977">
        <v>232</v>
      </c>
      <c r="D13" s="977"/>
      <c r="E13" s="977"/>
      <c r="F13" s="978">
        <f t="shared" si="0"/>
        <v>232</v>
      </c>
      <c r="G13" s="977">
        <v>1334</v>
      </c>
      <c r="H13" s="958">
        <f t="shared" si="1"/>
        <v>1566</v>
      </c>
      <c r="I13" s="977">
        <v>1302</v>
      </c>
      <c r="J13" s="977">
        <v>210</v>
      </c>
      <c r="K13" s="977">
        <v>54</v>
      </c>
      <c r="L13" s="959">
        <f t="shared" si="2"/>
        <v>1566</v>
      </c>
      <c r="M13" s="131"/>
    </row>
    <row r="14" spans="1:13" s="132" customFormat="1" ht="12.75">
      <c r="A14" s="933" t="s">
        <v>476</v>
      </c>
      <c r="B14" s="979">
        <v>750</v>
      </c>
      <c r="C14" s="977">
        <v>157701</v>
      </c>
      <c r="D14" s="977"/>
      <c r="E14" s="977"/>
      <c r="F14" s="978">
        <f t="shared" si="0"/>
        <v>158451</v>
      </c>
      <c r="G14" s="977">
        <v>2540</v>
      </c>
      <c r="H14" s="958">
        <f t="shared" si="1"/>
        <v>160991</v>
      </c>
      <c r="I14" s="977">
        <v>147738</v>
      </c>
      <c r="J14" s="977">
        <v>1177</v>
      </c>
      <c r="K14" s="977">
        <v>12076</v>
      </c>
      <c r="L14" s="959">
        <f t="shared" si="2"/>
        <v>160991</v>
      </c>
      <c r="M14" s="131"/>
    </row>
    <row r="15" spans="1:13" s="132" customFormat="1" ht="12.75">
      <c r="A15" s="933" t="s">
        <v>290</v>
      </c>
      <c r="B15" s="979">
        <v>4346</v>
      </c>
      <c r="C15" s="977">
        <v>261258</v>
      </c>
      <c r="D15" s="977"/>
      <c r="E15" s="977"/>
      <c r="F15" s="978">
        <f t="shared" si="0"/>
        <v>265604</v>
      </c>
      <c r="G15" s="977">
        <v>14369</v>
      </c>
      <c r="H15" s="958">
        <f t="shared" si="1"/>
        <v>279973</v>
      </c>
      <c r="I15" s="977">
        <v>252494</v>
      </c>
      <c r="J15" s="977">
        <v>11031</v>
      </c>
      <c r="K15" s="977">
        <v>16448</v>
      </c>
      <c r="L15" s="959">
        <f t="shared" si="2"/>
        <v>279973</v>
      </c>
      <c r="M15" s="131"/>
    </row>
    <row r="16" spans="1:13" s="132" customFormat="1" ht="12.75">
      <c r="A16" s="933" t="s">
        <v>310</v>
      </c>
      <c r="B16" s="979"/>
      <c r="C16" s="977">
        <v>4077</v>
      </c>
      <c r="D16" s="977"/>
      <c r="E16" s="977"/>
      <c r="F16" s="978">
        <f t="shared" si="0"/>
        <v>4077</v>
      </c>
      <c r="G16" s="977">
        <v>174</v>
      </c>
      <c r="H16" s="958">
        <f t="shared" si="1"/>
        <v>4251</v>
      </c>
      <c r="I16" s="977">
        <v>3914</v>
      </c>
      <c r="J16" s="977">
        <v>174</v>
      </c>
      <c r="K16" s="977">
        <v>163</v>
      </c>
      <c r="L16" s="959">
        <f t="shared" si="2"/>
        <v>4251</v>
      </c>
      <c r="M16" s="131"/>
    </row>
    <row r="17" spans="1:13" s="132" customFormat="1" ht="12.75">
      <c r="A17" s="933" t="s">
        <v>477</v>
      </c>
      <c r="B17" s="979">
        <v>726</v>
      </c>
      <c r="C17" s="977">
        <v>462094</v>
      </c>
      <c r="D17" s="977"/>
      <c r="E17" s="977"/>
      <c r="F17" s="978">
        <f t="shared" si="0"/>
        <v>462820</v>
      </c>
      <c r="G17" s="977">
        <v>4570</v>
      </c>
      <c r="H17" s="958">
        <f t="shared" si="1"/>
        <v>467390</v>
      </c>
      <c r="I17" s="977">
        <v>464594</v>
      </c>
      <c r="J17" s="977">
        <v>291</v>
      </c>
      <c r="K17" s="977">
        <v>2505</v>
      </c>
      <c r="L17" s="959">
        <f t="shared" si="2"/>
        <v>467390</v>
      </c>
      <c r="M17" s="131"/>
    </row>
    <row r="18" spans="1:13" ht="13.5" customHeight="1">
      <c r="A18" s="934" t="s">
        <v>1085</v>
      </c>
      <c r="B18" s="60"/>
      <c r="C18" s="60">
        <v>710</v>
      </c>
      <c r="D18" s="60"/>
      <c r="E18" s="60"/>
      <c r="F18" s="978">
        <f t="shared" si="0"/>
        <v>710</v>
      </c>
      <c r="G18" s="60">
        <v>27302</v>
      </c>
      <c r="H18" s="958">
        <f t="shared" si="1"/>
        <v>28012</v>
      </c>
      <c r="I18" s="60">
        <v>9597</v>
      </c>
      <c r="J18" s="60">
        <v>14457</v>
      </c>
      <c r="K18" s="60">
        <v>3958</v>
      </c>
      <c r="L18" s="959">
        <f t="shared" si="2"/>
        <v>28012</v>
      </c>
      <c r="M18" s="48"/>
    </row>
    <row r="19" spans="1:13" ht="13.5" customHeight="1" thickBot="1">
      <c r="A19" s="936" t="s">
        <v>479</v>
      </c>
      <c r="B19" s="61">
        <v>13521</v>
      </c>
      <c r="C19" s="61">
        <v>5460515</v>
      </c>
      <c r="D19" s="61">
        <v>78471</v>
      </c>
      <c r="E19" s="61">
        <v>2355191</v>
      </c>
      <c r="F19" s="978">
        <f t="shared" si="0"/>
        <v>7907698</v>
      </c>
      <c r="G19" s="61">
        <v>133030</v>
      </c>
      <c r="H19" s="958">
        <f t="shared" si="1"/>
        <v>8040728</v>
      </c>
      <c r="I19" s="61">
        <v>7205413</v>
      </c>
      <c r="J19" s="61">
        <v>26478</v>
      </c>
      <c r="K19" s="61">
        <v>808837</v>
      </c>
      <c r="L19" s="959">
        <f t="shared" si="2"/>
        <v>8040728</v>
      </c>
      <c r="M19" s="48"/>
    </row>
    <row r="20" spans="1:13" s="57" customFormat="1" ht="30" customHeight="1" thickBot="1">
      <c r="A20" s="322" t="s">
        <v>1086</v>
      </c>
      <c r="B20" s="323">
        <f>SUM(B11:B19)</f>
        <v>19343</v>
      </c>
      <c r="C20" s="323">
        <f aca="true" t="shared" si="3" ref="C20:L20">SUM(C11:C19)</f>
        <v>6611896</v>
      </c>
      <c r="D20" s="323">
        <f t="shared" si="3"/>
        <v>78471</v>
      </c>
      <c r="E20" s="323">
        <f t="shared" si="3"/>
        <v>2355191</v>
      </c>
      <c r="F20" s="323">
        <f t="shared" si="3"/>
        <v>9064901</v>
      </c>
      <c r="G20" s="323">
        <f t="shared" si="3"/>
        <v>201821</v>
      </c>
      <c r="H20" s="323">
        <f t="shared" si="3"/>
        <v>9266722</v>
      </c>
      <c r="I20" s="323">
        <f t="shared" si="3"/>
        <v>8332710</v>
      </c>
      <c r="J20" s="323">
        <f t="shared" si="3"/>
        <v>66645</v>
      </c>
      <c r="K20" s="323">
        <f t="shared" si="3"/>
        <v>867367</v>
      </c>
      <c r="L20" s="323">
        <f t="shared" si="3"/>
        <v>9266722</v>
      </c>
      <c r="M20" s="56"/>
    </row>
    <row r="21" spans="1:13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8"/>
    </row>
    <row r="22" spans="1:13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8"/>
    </row>
    <row r="23" spans="1:13" ht="12.7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8"/>
    </row>
    <row r="24" spans="1:13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8"/>
    </row>
    <row r="25" spans="1:13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8"/>
    </row>
    <row r="26" spans="1:13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</row>
    <row r="27" spans="2:12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2:12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2:12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fitToHeight="1" fitToWidth="1" horizontalDpi="300" verticalDpi="3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O33"/>
  <sheetViews>
    <sheetView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" sqref="J1:L1"/>
    </sheetView>
  </sheetViews>
  <sheetFormatPr defaultColWidth="9.140625" defaultRowHeight="12.75"/>
  <cols>
    <col min="1" max="1" width="28.28125" style="140" customWidth="1"/>
    <col min="2" max="2" width="10.421875" style="143" bestFit="1" customWidth="1"/>
    <col min="3" max="12" width="10.7109375" style="143" customWidth="1"/>
    <col min="13" max="15" width="7.8515625" style="143" customWidth="1"/>
    <col min="16" max="16384" width="9.140625" style="140" customWidth="1"/>
  </cols>
  <sheetData>
    <row r="1" spans="1:15" ht="12.75">
      <c r="A1" s="135"/>
      <c r="B1" s="136"/>
      <c r="C1" s="136"/>
      <c r="D1" s="136"/>
      <c r="E1" s="136"/>
      <c r="F1" s="136"/>
      <c r="G1" s="136"/>
      <c r="H1" s="136"/>
      <c r="I1" s="136"/>
      <c r="J1" s="1430" t="s">
        <v>642</v>
      </c>
      <c r="K1" s="1430"/>
      <c r="L1" s="1430"/>
      <c r="M1" s="137"/>
      <c r="N1" s="138"/>
      <c r="O1" s="139"/>
    </row>
    <row r="2" spans="1:15" ht="13.5" customHeight="1">
      <c r="A2" s="135"/>
      <c r="B2" s="136"/>
      <c r="C2" s="136"/>
      <c r="D2" s="136"/>
      <c r="E2" s="136"/>
      <c r="F2" s="136"/>
      <c r="G2" s="136"/>
      <c r="H2" s="136"/>
      <c r="I2" s="136"/>
      <c r="J2" s="1430" t="s">
        <v>963</v>
      </c>
      <c r="K2" s="1430"/>
      <c r="L2" s="1430"/>
      <c r="M2" s="137"/>
      <c r="N2" s="138"/>
      <c r="O2" s="139"/>
    </row>
    <row r="3" spans="1:15" ht="6.75" customHeight="1">
      <c r="A3" s="135"/>
      <c r="B3" s="136"/>
      <c r="C3" s="136"/>
      <c r="D3" s="136"/>
      <c r="E3" s="136"/>
      <c r="F3" s="136"/>
      <c r="G3" s="136"/>
      <c r="H3" s="136"/>
      <c r="I3" s="136"/>
      <c r="J3" s="1430"/>
      <c r="K3" s="1430"/>
      <c r="L3" s="1430"/>
      <c r="M3" s="137"/>
      <c r="N3" s="138"/>
      <c r="O3" s="139"/>
    </row>
    <row r="4" spans="1:15" ht="20.25">
      <c r="A4" s="1429" t="s">
        <v>480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39"/>
      <c r="N4" s="139"/>
      <c r="O4" s="139"/>
    </row>
    <row r="5" spans="1:15" ht="20.25">
      <c r="A5" s="1429" t="s">
        <v>478</v>
      </c>
      <c r="B5" s="1429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39"/>
      <c r="N5" s="139"/>
      <c r="O5" s="139"/>
    </row>
    <row r="6" spans="1:15" ht="10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39"/>
      <c r="N6" s="139"/>
      <c r="O6" s="139"/>
    </row>
    <row r="7" spans="1:12" ht="2.25" customHeight="1" hidden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5" ht="13.5" thickBo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44" t="s">
        <v>1013</v>
      </c>
      <c r="O8" s="144"/>
    </row>
    <row r="9" spans="1:15" ht="15" customHeight="1">
      <c r="A9" s="145"/>
      <c r="B9" s="146" t="s">
        <v>1087</v>
      </c>
      <c r="C9" s="146" t="s">
        <v>1087</v>
      </c>
      <c r="D9" s="146" t="s">
        <v>1088</v>
      </c>
      <c r="E9" s="146" t="s">
        <v>481</v>
      </c>
      <c r="F9" s="146" t="s">
        <v>1089</v>
      </c>
      <c r="G9" s="146" t="s">
        <v>1090</v>
      </c>
      <c r="H9" s="146" t="s">
        <v>1091</v>
      </c>
      <c r="I9" s="146" t="s">
        <v>1092</v>
      </c>
      <c r="J9" s="146" t="s">
        <v>1093</v>
      </c>
      <c r="K9" s="146" t="s">
        <v>1094</v>
      </c>
      <c r="L9" s="147" t="s">
        <v>1017</v>
      </c>
      <c r="M9" s="148"/>
      <c r="N9" s="148"/>
      <c r="O9" s="148"/>
    </row>
    <row r="10" spans="1:15" ht="15.75" customHeight="1">
      <c r="A10" s="149" t="s">
        <v>1014</v>
      </c>
      <c r="B10" s="150" t="s">
        <v>1095</v>
      </c>
      <c r="C10" s="150" t="s">
        <v>341</v>
      </c>
      <c r="D10" s="150" t="s">
        <v>1096</v>
      </c>
      <c r="E10" s="150" t="s">
        <v>482</v>
      </c>
      <c r="F10" s="150" t="s">
        <v>1097</v>
      </c>
      <c r="G10" s="150" t="s">
        <v>1098</v>
      </c>
      <c r="H10" s="150" t="s">
        <v>1099</v>
      </c>
      <c r="I10" s="150" t="s">
        <v>1100</v>
      </c>
      <c r="J10" s="150" t="s">
        <v>1101</v>
      </c>
      <c r="K10" s="150" t="s">
        <v>1102</v>
      </c>
      <c r="L10" s="151" t="s">
        <v>1101</v>
      </c>
      <c r="M10" s="148"/>
      <c r="N10" s="148"/>
      <c r="O10" s="148"/>
    </row>
    <row r="11" spans="1:15" ht="15" customHeight="1" thickBot="1">
      <c r="A11" s="929"/>
      <c r="B11" s="150"/>
      <c r="C11" s="150"/>
      <c r="D11" s="150" t="s">
        <v>1103</v>
      </c>
      <c r="E11" s="150" t="s">
        <v>483</v>
      </c>
      <c r="F11" s="150" t="s">
        <v>1101</v>
      </c>
      <c r="G11" s="150" t="s">
        <v>1104</v>
      </c>
      <c r="H11" s="150" t="s">
        <v>1104</v>
      </c>
      <c r="I11" s="150" t="s">
        <v>1105</v>
      </c>
      <c r="J11" s="150"/>
      <c r="K11" s="150"/>
      <c r="L11" s="151"/>
      <c r="M11" s="136"/>
      <c r="N11" s="136"/>
      <c r="O11" s="136"/>
    </row>
    <row r="12" spans="1:15" ht="19.5" customHeight="1">
      <c r="A12" s="291" t="s">
        <v>1051</v>
      </c>
      <c r="B12" s="930">
        <v>7997</v>
      </c>
      <c r="C12" s="930"/>
      <c r="D12" s="930">
        <v>2862</v>
      </c>
      <c r="E12" s="930"/>
      <c r="F12" s="930">
        <v>10859</v>
      </c>
      <c r="G12" s="930"/>
      <c r="H12" s="930"/>
      <c r="I12" s="930"/>
      <c r="J12" s="930">
        <v>10859</v>
      </c>
      <c r="K12" s="930"/>
      <c r="L12" s="931">
        <v>10859</v>
      </c>
      <c r="M12" s="152"/>
      <c r="N12" s="152"/>
      <c r="O12" s="152"/>
    </row>
    <row r="13" spans="1:15" ht="19.5" customHeight="1">
      <c r="A13" s="919" t="s">
        <v>475</v>
      </c>
      <c r="B13" s="918">
        <v>1907</v>
      </c>
      <c r="C13" s="918"/>
      <c r="D13" s="918">
        <v>61</v>
      </c>
      <c r="E13" s="918"/>
      <c r="F13" s="918">
        <v>1968</v>
      </c>
      <c r="G13" s="918"/>
      <c r="H13" s="918"/>
      <c r="I13" s="918"/>
      <c r="J13" s="918">
        <v>1968</v>
      </c>
      <c r="K13" s="918"/>
      <c r="L13" s="932">
        <v>1968</v>
      </c>
      <c r="M13" s="152"/>
      <c r="N13" s="152"/>
      <c r="O13" s="152"/>
    </row>
    <row r="14" spans="1:15" ht="19.5" customHeight="1">
      <c r="A14" s="919" t="s">
        <v>1003</v>
      </c>
      <c r="B14" s="918">
        <v>64</v>
      </c>
      <c r="C14" s="918"/>
      <c r="D14" s="918">
        <v>146</v>
      </c>
      <c r="E14" s="918">
        <v>-3</v>
      </c>
      <c r="F14" s="918">
        <v>207</v>
      </c>
      <c r="G14" s="918">
        <v>1910</v>
      </c>
      <c r="H14" s="918"/>
      <c r="I14" s="918"/>
      <c r="J14" s="918">
        <v>2117</v>
      </c>
      <c r="K14" s="918"/>
      <c r="L14" s="932">
        <v>2117</v>
      </c>
      <c r="M14" s="152"/>
      <c r="N14" s="152"/>
      <c r="O14" s="152"/>
    </row>
    <row r="15" spans="1:15" ht="19.5" customHeight="1">
      <c r="A15" s="933" t="s">
        <v>476</v>
      </c>
      <c r="B15" s="918">
        <v>1139</v>
      </c>
      <c r="C15" s="918"/>
      <c r="D15" s="918">
        <v>38</v>
      </c>
      <c r="E15" s="918"/>
      <c r="F15" s="918">
        <v>1177</v>
      </c>
      <c r="G15" s="918"/>
      <c r="H15" s="918"/>
      <c r="I15" s="918"/>
      <c r="J15" s="918">
        <v>1177</v>
      </c>
      <c r="K15" s="918"/>
      <c r="L15" s="932">
        <v>1177</v>
      </c>
      <c r="M15" s="152"/>
      <c r="N15" s="152"/>
      <c r="O15" s="152"/>
    </row>
    <row r="16" spans="1:15" ht="19.5" customHeight="1">
      <c r="A16" s="933" t="s">
        <v>290</v>
      </c>
      <c r="B16" s="918">
        <v>8742</v>
      </c>
      <c r="C16" s="918"/>
      <c r="D16" s="918">
        <v>2289</v>
      </c>
      <c r="E16" s="918"/>
      <c r="F16" s="918">
        <v>11031</v>
      </c>
      <c r="G16" s="918"/>
      <c r="H16" s="918"/>
      <c r="I16" s="918"/>
      <c r="J16" s="918">
        <v>11031</v>
      </c>
      <c r="K16" s="918"/>
      <c r="L16" s="932">
        <v>11031</v>
      </c>
      <c r="M16" s="152"/>
      <c r="N16" s="152"/>
      <c r="O16" s="152"/>
    </row>
    <row r="17" spans="1:15" ht="19.5" customHeight="1">
      <c r="A17" s="933" t="s">
        <v>310</v>
      </c>
      <c r="B17" s="918">
        <v>68</v>
      </c>
      <c r="C17" s="918"/>
      <c r="D17" s="918">
        <v>106</v>
      </c>
      <c r="E17" s="918"/>
      <c r="F17" s="918">
        <v>174</v>
      </c>
      <c r="G17" s="918"/>
      <c r="H17" s="918"/>
      <c r="I17" s="918"/>
      <c r="J17" s="918">
        <v>174</v>
      </c>
      <c r="K17" s="918"/>
      <c r="L17" s="932">
        <v>174</v>
      </c>
      <c r="M17" s="152"/>
      <c r="N17" s="152"/>
      <c r="O17" s="152"/>
    </row>
    <row r="18" spans="1:15" ht="19.5" customHeight="1">
      <c r="A18" s="933" t="s">
        <v>477</v>
      </c>
      <c r="B18" s="918">
        <v>312</v>
      </c>
      <c r="C18" s="918"/>
      <c r="D18" s="918">
        <v>-21</v>
      </c>
      <c r="E18" s="918"/>
      <c r="F18" s="918">
        <v>291</v>
      </c>
      <c r="G18" s="918"/>
      <c r="H18" s="918"/>
      <c r="I18" s="918"/>
      <c r="J18" s="918">
        <v>291</v>
      </c>
      <c r="K18" s="918"/>
      <c r="L18" s="932">
        <v>291</v>
      </c>
      <c r="M18" s="152"/>
      <c r="N18" s="152"/>
      <c r="O18" s="152"/>
    </row>
    <row r="19" spans="1:15" ht="20.25" customHeight="1">
      <c r="A19" s="934" t="s">
        <v>1085</v>
      </c>
      <c r="B19" s="153">
        <v>17013</v>
      </c>
      <c r="C19" s="153"/>
      <c r="D19" s="153">
        <v>-2556</v>
      </c>
      <c r="E19" s="153"/>
      <c r="F19" s="153">
        <v>14457</v>
      </c>
      <c r="G19" s="153"/>
      <c r="H19" s="153"/>
      <c r="I19" s="153"/>
      <c r="J19" s="153">
        <v>14457</v>
      </c>
      <c r="K19" s="153"/>
      <c r="L19" s="935">
        <v>14457</v>
      </c>
      <c r="M19" s="152"/>
      <c r="N19" s="152"/>
      <c r="O19" s="152"/>
    </row>
    <row r="20" spans="1:15" ht="20.25" customHeight="1" thickBot="1">
      <c r="A20" s="936" t="s">
        <v>479</v>
      </c>
      <c r="B20" s="937">
        <v>21410</v>
      </c>
      <c r="C20" s="937"/>
      <c r="D20" s="937">
        <v>5068</v>
      </c>
      <c r="E20" s="937"/>
      <c r="F20" s="937">
        <v>26478</v>
      </c>
      <c r="G20" s="937"/>
      <c r="H20" s="937"/>
      <c r="I20" s="937">
        <v>-8874</v>
      </c>
      <c r="J20" s="937">
        <v>17604</v>
      </c>
      <c r="K20" s="937"/>
      <c r="L20" s="938">
        <v>17604</v>
      </c>
      <c r="M20" s="152"/>
      <c r="N20" s="152"/>
      <c r="O20" s="152"/>
    </row>
    <row r="21" spans="1:15" ht="19.5" customHeight="1" thickBot="1">
      <c r="A21" s="939" t="s">
        <v>1106</v>
      </c>
      <c r="B21" s="940">
        <f>SUM(B12:B20)</f>
        <v>58652</v>
      </c>
      <c r="C21" s="940">
        <f aca="true" t="shared" si="0" ref="C21:L21">SUM(C12:C20)</f>
        <v>0</v>
      </c>
      <c r="D21" s="940">
        <f t="shared" si="0"/>
        <v>7993</v>
      </c>
      <c r="E21" s="940">
        <f t="shared" si="0"/>
        <v>-3</v>
      </c>
      <c r="F21" s="940">
        <f t="shared" si="0"/>
        <v>66642</v>
      </c>
      <c r="G21" s="940">
        <f t="shared" si="0"/>
        <v>1910</v>
      </c>
      <c r="H21" s="940">
        <f t="shared" si="0"/>
        <v>0</v>
      </c>
      <c r="I21" s="940">
        <f t="shared" si="0"/>
        <v>-8874</v>
      </c>
      <c r="J21" s="940">
        <f t="shared" si="0"/>
        <v>59678</v>
      </c>
      <c r="K21" s="940">
        <f t="shared" si="0"/>
        <v>0</v>
      </c>
      <c r="L21" s="941">
        <f t="shared" si="0"/>
        <v>59678</v>
      </c>
      <c r="M21" s="154"/>
      <c r="N21" s="154"/>
      <c r="O21" s="154"/>
    </row>
    <row r="22" spans="1:15" ht="12.75">
      <c r="A22" s="155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6"/>
      <c r="N22" s="156"/>
      <c r="O22" s="156"/>
    </row>
    <row r="23" spans="1:12" ht="12.7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12.7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2.75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2.75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7" spans="1:12" ht="12.7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ht="12.7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12.75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1:12" ht="12.7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12.75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12.7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12.75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</sheetData>
  <mergeCells count="5">
    <mergeCell ref="A5:L5"/>
    <mergeCell ref="J1:L1"/>
    <mergeCell ref="J2:L2"/>
    <mergeCell ref="J3:L3"/>
    <mergeCell ref="A4:L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5"/>
  <dimension ref="A1:J37"/>
  <sheetViews>
    <sheetView workbookViewId="0" topLeftCell="C10">
      <selection activeCell="G1" sqref="G1:J1"/>
    </sheetView>
  </sheetViews>
  <sheetFormatPr defaultColWidth="9.140625" defaultRowHeight="12.75"/>
  <cols>
    <col min="1" max="1" width="23.421875" style="50" customWidth="1"/>
    <col min="2" max="2" width="11.8515625" style="55" customWidth="1"/>
    <col min="3" max="3" width="12.140625" style="55" customWidth="1"/>
    <col min="4" max="4" width="9.57421875" style="55" customWidth="1"/>
    <col min="5" max="5" width="13.140625" style="55" bestFit="1" customWidth="1"/>
    <col min="6" max="6" width="26.421875" style="55" customWidth="1"/>
    <col min="7" max="7" width="12.28125" style="55" customWidth="1"/>
    <col min="8" max="8" width="12.140625" style="55" customWidth="1"/>
    <col min="9" max="9" width="10.00390625" style="55" customWidth="1"/>
    <col min="10" max="10" width="12.7109375" style="55" customWidth="1"/>
    <col min="11" max="16384" width="9.140625" style="50" customWidth="1"/>
  </cols>
  <sheetData>
    <row r="1" spans="1:10" ht="12.75">
      <c r="A1" s="48"/>
      <c r="B1" s="49"/>
      <c r="C1" s="49"/>
      <c r="D1" s="49"/>
      <c r="E1" s="49"/>
      <c r="F1" s="49"/>
      <c r="G1" s="1435" t="s">
        <v>643</v>
      </c>
      <c r="H1" s="1436"/>
      <c r="I1" s="1436"/>
      <c r="J1" s="1436"/>
    </row>
    <row r="2" spans="1:10" ht="19.5">
      <c r="A2" s="1016" t="s">
        <v>1107</v>
      </c>
      <c r="B2" s="1016"/>
      <c r="C2" s="1016"/>
      <c r="D2" s="1016"/>
      <c r="E2" s="1016"/>
      <c r="F2" s="1016"/>
      <c r="G2" s="1016"/>
      <c r="H2" s="1016"/>
      <c r="I2" s="1016"/>
      <c r="J2" s="1016"/>
    </row>
    <row r="3" spans="1:10" ht="19.5">
      <c r="A3" s="1016" t="s">
        <v>599</v>
      </c>
      <c r="B3" s="1016"/>
      <c r="C3" s="1016"/>
      <c r="D3" s="1016"/>
      <c r="E3" s="1016"/>
      <c r="F3" s="1016"/>
      <c r="G3" s="1016"/>
      <c r="H3" s="1016"/>
      <c r="I3" s="1016"/>
      <c r="J3" s="1016"/>
    </row>
    <row r="4" spans="1:10" ht="19.5">
      <c r="A4" s="53"/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48"/>
      <c r="B5" s="49"/>
      <c r="C5" s="49"/>
      <c r="D5" s="49"/>
      <c r="E5" s="49"/>
      <c r="F5" s="49"/>
      <c r="G5" s="49"/>
      <c r="H5" s="49"/>
      <c r="I5" s="49"/>
      <c r="J5" s="51" t="s">
        <v>1013</v>
      </c>
    </row>
    <row r="6" spans="1:10" ht="12.75">
      <c r="A6" s="157"/>
      <c r="B6" s="158"/>
      <c r="C6" s="158"/>
      <c r="D6" s="158"/>
      <c r="E6" s="159"/>
      <c r="F6" s="160"/>
      <c r="G6" s="158"/>
      <c r="H6" s="158"/>
      <c r="I6" s="158"/>
      <c r="J6" s="159"/>
    </row>
    <row r="7" spans="1:10" ht="12.75">
      <c r="A7" s="1433" t="s">
        <v>1108</v>
      </c>
      <c r="B7" s="1433"/>
      <c r="C7" s="1433"/>
      <c r="D7" s="1433"/>
      <c r="E7" s="1433"/>
      <c r="F7" s="1434" t="s">
        <v>1109</v>
      </c>
      <c r="G7" s="1434"/>
      <c r="H7" s="1434"/>
      <c r="I7" s="1434"/>
      <c r="J7" s="1434"/>
    </row>
    <row r="8" spans="1:10" ht="12.75">
      <c r="A8" s="161"/>
      <c r="B8" s="162"/>
      <c r="C8" s="162"/>
      <c r="D8" s="162"/>
      <c r="E8" s="163"/>
      <c r="F8" s="164"/>
      <c r="G8" s="162"/>
      <c r="H8" s="162"/>
      <c r="I8" s="162"/>
      <c r="J8" s="163"/>
    </row>
    <row r="9" spans="1:10" ht="15" customHeight="1">
      <c r="A9" s="165"/>
      <c r="B9" s="1437" t="s">
        <v>1110</v>
      </c>
      <c r="C9" s="1437"/>
      <c r="D9" s="166" t="s">
        <v>1094</v>
      </c>
      <c r="E9" s="167" t="s">
        <v>1111</v>
      </c>
      <c r="F9" s="168"/>
      <c r="G9" s="1438" t="s">
        <v>1110</v>
      </c>
      <c r="H9" s="1438"/>
      <c r="I9" s="169" t="s">
        <v>1094</v>
      </c>
      <c r="J9" s="170" t="s">
        <v>1111</v>
      </c>
    </row>
    <row r="10" spans="1:10" ht="15" customHeight="1">
      <c r="A10" s="171" t="s">
        <v>1014</v>
      </c>
      <c r="B10" s="169" t="s">
        <v>1112</v>
      </c>
      <c r="C10" s="169" t="s">
        <v>1113</v>
      </c>
      <c r="D10" s="172" t="s">
        <v>1102</v>
      </c>
      <c r="E10" s="173" t="s">
        <v>1114</v>
      </c>
      <c r="F10" s="174" t="s">
        <v>1014</v>
      </c>
      <c r="G10" s="169" t="s">
        <v>1112</v>
      </c>
      <c r="H10" s="169" t="s">
        <v>1113</v>
      </c>
      <c r="I10" s="172" t="s">
        <v>1102</v>
      </c>
      <c r="J10" s="173" t="s">
        <v>1114</v>
      </c>
    </row>
    <row r="11" spans="1:10" ht="15" customHeight="1">
      <c r="A11" s="171"/>
      <c r="B11" s="172"/>
      <c r="C11" s="172"/>
      <c r="D11" s="172"/>
      <c r="E11" s="173" t="s">
        <v>1115</v>
      </c>
      <c r="F11" s="174"/>
      <c r="G11" s="172"/>
      <c r="H11" s="172"/>
      <c r="I11" s="172"/>
      <c r="J11" s="173" t="s">
        <v>1115</v>
      </c>
    </row>
    <row r="12" spans="1:10" ht="15" customHeight="1" thickBot="1">
      <c r="A12" s="175"/>
      <c r="B12" s="176"/>
      <c r="C12" s="176"/>
      <c r="D12" s="176"/>
      <c r="E12" s="177" t="s">
        <v>1116</v>
      </c>
      <c r="F12" s="174"/>
      <c r="G12" s="172"/>
      <c r="H12" s="172"/>
      <c r="I12" s="172"/>
      <c r="J12" s="173" t="s">
        <v>1116</v>
      </c>
    </row>
    <row r="13" spans="1:10" ht="15" customHeight="1" thickBot="1">
      <c r="A13" s="422" t="s">
        <v>1117</v>
      </c>
      <c r="B13" s="423">
        <f>SUM(B14:B18)</f>
        <v>9260490</v>
      </c>
      <c r="C13" s="423">
        <f>SUM(C14:C18)</f>
        <v>9064901</v>
      </c>
      <c r="D13" s="423">
        <f>SUM(D14:D18)</f>
        <v>0</v>
      </c>
      <c r="E13" s="438">
        <f>SUM(E14:E18)</f>
        <v>9064901</v>
      </c>
      <c r="F13" s="439" t="s">
        <v>1118</v>
      </c>
      <c r="G13" s="440">
        <f>SUM(G14:G17)</f>
        <v>8519730</v>
      </c>
      <c r="H13" s="440">
        <f>SUM(H14:H17)</f>
        <v>8332710</v>
      </c>
      <c r="I13" s="440">
        <f>SUM(I14:I17)</f>
        <v>0</v>
      </c>
      <c r="J13" s="441">
        <f>SUM(J14:J17)</f>
        <v>8332710</v>
      </c>
    </row>
    <row r="14" spans="1:10" ht="15" customHeight="1">
      <c r="A14" s="424" t="s">
        <v>1119</v>
      </c>
      <c r="B14" s="425">
        <v>21955</v>
      </c>
      <c r="C14" s="425">
        <v>19343</v>
      </c>
      <c r="D14" s="425"/>
      <c r="E14" s="425">
        <v>19343</v>
      </c>
      <c r="F14" s="426" t="s">
        <v>1120</v>
      </c>
      <c r="G14" s="425"/>
      <c r="H14" s="425"/>
      <c r="I14" s="425"/>
      <c r="J14" s="427"/>
    </row>
    <row r="15" spans="1:10" ht="15" customHeight="1">
      <c r="A15" s="428" t="s">
        <v>1121</v>
      </c>
      <c r="B15" s="60">
        <v>6712797</v>
      </c>
      <c r="C15" s="60">
        <v>6611896</v>
      </c>
      <c r="D15" s="60"/>
      <c r="E15" s="60">
        <v>6611896</v>
      </c>
      <c r="F15" s="62" t="s">
        <v>457</v>
      </c>
      <c r="G15" s="60">
        <v>637415</v>
      </c>
      <c r="H15" s="60">
        <v>637415</v>
      </c>
      <c r="I15" s="60"/>
      <c r="J15" s="429">
        <v>637415</v>
      </c>
    </row>
    <row r="16" spans="1:10" ht="15" customHeight="1">
      <c r="A16" s="428" t="s">
        <v>1122</v>
      </c>
      <c r="B16" s="60">
        <v>76794</v>
      </c>
      <c r="C16" s="60">
        <v>78471</v>
      </c>
      <c r="D16" s="60"/>
      <c r="E16" s="60">
        <v>78471</v>
      </c>
      <c r="F16" s="62" t="s">
        <v>456</v>
      </c>
      <c r="G16" s="60">
        <v>7882315</v>
      </c>
      <c r="H16" s="60">
        <v>7695295</v>
      </c>
      <c r="I16" s="60"/>
      <c r="J16" s="429">
        <v>7695295</v>
      </c>
    </row>
    <row r="17" spans="1:10" ht="15" customHeight="1">
      <c r="A17" s="428" t="s">
        <v>1123</v>
      </c>
      <c r="B17" s="60">
        <v>2448944</v>
      </c>
      <c r="C17" s="60">
        <v>2355191</v>
      </c>
      <c r="D17" s="60"/>
      <c r="E17" s="60">
        <v>2355191</v>
      </c>
      <c r="F17" s="62" t="s">
        <v>458</v>
      </c>
      <c r="G17" s="328"/>
      <c r="H17" s="328"/>
      <c r="I17" s="328"/>
      <c r="J17" s="436"/>
    </row>
    <row r="18" spans="1:10" ht="15" customHeight="1">
      <c r="A18" s="428" t="s">
        <v>1125</v>
      </c>
      <c r="B18" s="60"/>
      <c r="C18" s="60"/>
      <c r="D18" s="60"/>
      <c r="E18" s="60"/>
      <c r="F18" s="178" t="s">
        <v>1124</v>
      </c>
      <c r="G18" s="437">
        <f>SUM(G19)</f>
        <v>45506</v>
      </c>
      <c r="H18" s="437">
        <f>SUM(H19)</f>
        <v>66645</v>
      </c>
      <c r="I18" s="437">
        <f>SUM(I19)</f>
        <v>0</v>
      </c>
      <c r="J18" s="437">
        <f>SUM(J19)</f>
        <v>66645</v>
      </c>
    </row>
    <row r="19" spans="1:10" ht="15" customHeight="1">
      <c r="A19" s="428"/>
      <c r="B19" s="60"/>
      <c r="C19" s="60"/>
      <c r="D19" s="60"/>
      <c r="E19" s="180"/>
      <c r="F19" s="62" t="s">
        <v>1126</v>
      </c>
      <c r="G19" s="60">
        <v>45506</v>
      </c>
      <c r="H19" s="60">
        <v>66645</v>
      </c>
      <c r="I19" s="60"/>
      <c r="J19" s="429">
        <v>66645</v>
      </c>
    </row>
    <row r="20" spans="1:10" ht="15" customHeight="1">
      <c r="A20" s="431" t="s">
        <v>1128</v>
      </c>
      <c r="B20" s="179">
        <f>SUM(B21:B26)</f>
        <v>213241</v>
      </c>
      <c r="C20" s="179">
        <f>SUM(C21:C26)</f>
        <v>201821</v>
      </c>
      <c r="D20" s="179">
        <f>SUM(D21:D26)</f>
        <v>0</v>
      </c>
      <c r="E20" s="179">
        <f>SUM(E21:E26)</f>
        <v>201821</v>
      </c>
      <c r="F20" s="62" t="s">
        <v>1127</v>
      </c>
      <c r="G20" s="179"/>
      <c r="H20" s="179"/>
      <c r="I20" s="60"/>
      <c r="J20" s="430"/>
    </row>
    <row r="21" spans="1:10" ht="15" customHeight="1">
      <c r="A21" s="428" t="s">
        <v>1129</v>
      </c>
      <c r="B21" s="60">
        <v>493</v>
      </c>
      <c r="C21" s="60">
        <v>526</v>
      </c>
      <c r="D21" s="60"/>
      <c r="E21" s="60">
        <v>526</v>
      </c>
      <c r="F21" s="178" t="s">
        <v>1130</v>
      </c>
      <c r="G21" s="179">
        <f>SUM(G22:G25)</f>
        <v>908495</v>
      </c>
      <c r="H21" s="179">
        <f>SUM(H22:H26)</f>
        <v>867367</v>
      </c>
      <c r="I21" s="179">
        <f>SUM(I22:I26)</f>
        <v>0</v>
      </c>
      <c r="J21" s="430">
        <f>SUM(J22:J26)</f>
        <v>867367</v>
      </c>
    </row>
    <row r="22" spans="1:10" ht="15" customHeight="1">
      <c r="A22" s="428" t="s">
        <v>1131</v>
      </c>
      <c r="B22" s="60">
        <v>159431</v>
      </c>
      <c r="C22" s="60">
        <v>125707</v>
      </c>
      <c r="D22" s="60"/>
      <c r="E22" s="60">
        <v>125707</v>
      </c>
      <c r="F22" s="62" t="s">
        <v>1132</v>
      </c>
      <c r="G22" s="60">
        <v>409724</v>
      </c>
      <c r="H22" s="60">
        <v>391315</v>
      </c>
      <c r="I22" s="60"/>
      <c r="J22" s="429">
        <v>391315</v>
      </c>
    </row>
    <row r="23" spans="1:10" ht="15" customHeight="1">
      <c r="A23" s="428" t="s">
        <v>1143</v>
      </c>
      <c r="B23" s="60"/>
      <c r="C23" s="60"/>
      <c r="D23" s="60"/>
      <c r="E23" s="60"/>
      <c r="F23" s="62" t="s">
        <v>1144</v>
      </c>
      <c r="G23" s="60">
        <v>490960</v>
      </c>
      <c r="H23" s="60">
        <v>467110</v>
      </c>
      <c r="I23" s="179"/>
      <c r="J23" s="429">
        <v>467110</v>
      </c>
    </row>
    <row r="24" spans="1:10" ht="15" customHeight="1">
      <c r="A24" s="428" t="s">
        <v>1145</v>
      </c>
      <c r="B24" s="60">
        <v>40955</v>
      </c>
      <c r="C24" s="60">
        <v>59604</v>
      </c>
      <c r="D24" s="60"/>
      <c r="E24" s="60">
        <v>59604</v>
      </c>
      <c r="F24" s="62" t="s">
        <v>1146</v>
      </c>
      <c r="G24" s="60">
        <v>7811</v>
      </c>
      <c r="H24" s="60">
        <v>8942</v>
      </c>
      <c r="I24" s="60"/>
      <c r="J24" s="429">
        <v>8942</v>
      </c>
    </row>
    <row r="25" spans="1:10" ht="15" customHeight="1">
      <c r="A25" s="428" t="s">
        <v>1147</v>
      </c>
      <c r="B25" s="60">
        <v>12362</v>
      </c>
      <c r="C25" s="60">
        <v>15984</v>
      </c>
      <c r="D25" s="60"/>
      <c r="E25" s="60">
        <v>15984</v>
      </c>
      <c r="F25" s="62" t="s">
        <v>1148</v>
      </c>
      <c r="G25" s="60"/>
      <c r="H25" s="60"/>
      <c r="I25" s="60"/>
      <c r="J25" s="429"/>
    </row>
    <row r="26" spans="1:10" ht="15" customHeight="1">
      <c r="A26" s="428" t="s">
        <v>1148</v>
      </c>
      <c r="B26" s="60"/>
      <c r="C26" s="60"/>
      <c r="D26" s="60"/>
      <c r="E26" s="60"/>
      <c r="F26" s="182"/>
      <c r="G26" s="183"/>
      <c r="H26" s="183"/>
      <c r="I26" s="60"/>
      <c r="J26" s="429"/>
    </row>
    <row r="27" spans="1:10" ht="15" customHeight="1" thickBot="1">
      <c r="A27" s="432" t="s">
        <v>1149</v>
      </c>
      <c r="B27" s="433">
        <f>SUM(B13,B20)</f>
        <v>9473731</v>
      </c>
      <c r="C27" s="433">
        <f>SUM(C13,C20)</f>
        <v>9266722</v>
      </c>
      <c r="D27" s="433">
        <f>SUM(D13,D20)</f>
        <v>0</v>
      </c>
      <c r="E27" s="434">
        <f>SUM(E13,E20)</f>
        <v>9266722</v>
      </c>
      <c r="F27" s="435" t="s">
        <v>1150</v>
      </c>
      <c r="G27" s="433">
        <f>SUM(G13,G18,G21)</f>
        <v>9473731</v>
      </c>
      <c r="H27" s="433">
        <f>SUM(H13,H18,H21)</f>
        <v>9266722</v>
      </c>
      <c r="I27" s="433">
        <f>SUM(I13,I18,I21)</f>
        <v>0</v>
      </c>
      <c r="J27" s="433">
        <f>SUM(J13,J18,J21)</f>
        <v>9266722</v>
      </c>
    </row>
    <row r="29" spans="1:10" ht="15.75">
      <c r="A29" s="1432"/>
      <c r="B29" s="1432"/>
      <c r="C29" s="1432"/>
      <c r="D29" s="1432"/>
      <c r="E29" s="1432"/>
      <c r="F29" s="1432"/>
      <c r="G29" s="1432"/>
      <c r="H29" s="1432"/>
      <c r="I29" s="1432"/>
      <c r="J29" s="1432"/>
    </row>
    <row r="30" spans="1:9" ht="15.75">
      <c r="A30" s="1432"/>
      <c r="B30" s="1432"/>
      <c r="C30" s="58"/>
      <c r="D30" s="58"/>
      <c r="G30" s="185"/>
      <c r="H30" s="58"/>
      <c r="I30" s="58"/>
    </row>
    <row r="31" spans="1:10" ht="15.75">
      <c r="A31" s="1432"/>
      <c r="B31" s="1432"/>
      <c r="C31" s="1432"/>
      <c r="D31" s="1432"/>
      <c r="E31" s="1432"/>
      <c r="F31" s="1432"/>
      <c r="G31" s="1432"/>
      <c r="H31" s="1432"/>
      <c r="I31" s="1432"/>
      <c r="J31" s="1432"/>
    </row>
    <row r="32" ht="15.75">
      <c r="A32" s="186"/>
    </row>
    <row r="33" spans="1:10" ht="15.75">
      <c r="A33" s="186"/>
      <c r="H33" s="1431"/>
      <c r="I33" s="1431"/>
      <c r="J33" s="1431"/>
    </row>
    <row r="34" spans="1:10" ht="15.75">
      <c r="A34" s="48"/>
      <c r="H34" s="1431"/>
      <c r="I34" s="1431"/>
      <c r="J34" s="1431"/>
    </row>
    <row r="35" ht="15.75">
      <c r="F35" s="187"/>
    </row>
    <row r="36" ht="15.75">
      <c r="F36" s="187"/>
    </row>
    <row r="37" ht="12.75">
      <c r="F37" s="58"/>
    </row>
  </sheetData>
  <mergeCells count="12">
    <mergeCell ref="A7:E7"/>
    <mergeCell ref="F7:J7"/>
    <mergeCell ref="G1:J1"/>
    <mergeCell ref="B9:C9"/>
    <mergeCell ref="G9:H9"/>
    <mergeCell ref="A2:J2"/>
    <mergeCell ref="A3:J3"/>
    <mergeCell ref="H34:J34"/>
    <mergeCell ref="A29:J29"/>
    <mergeCell ref="A30:B30"/>
    <mergeCell ref="A31:J31"/>
    <mergeCell ref="H33:J33"/>
  </mergeCells>
  <printOptions/>
  <pageMargins left="0.27569444444444446" right="0.3541666666666667" top="0.39375" bottom="0.39375" header="0.5118055555555556" footer="0.511805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5"/>
  <dimension ref="A1:J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" sqref="G3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050" t="s">
        <v>944</v>
      </c>
      <c r="F1" s="1050"/>
      <c r="G1" s="1050"/>
      <c r="H1" s="1050"/>
      <c r="I1" s="1050"/>
      <c r="J1" s="1050"/>
    </row>
    <row r="2" spans="1:10" ht="12.75">
      <c r="A2" s="1"/>
      <c r="B2" s="1"/>
      <c r="C2" s="1"/>
      <c r="D2" s="1"/>
      <c r="E2" s="1"/>
      <c r="F2" s="1"/>
      <c r="H2" s="27"/>
      <c r="I2" s="38"/>
      <c r="J2" s="37"/>
    </row>
    <row r="3" spans="1:10" ht="12.75">
      <c r="A3" s="1"/>
      <c r="B3" s="1"/>
      <c r="C3" s="1"/>
      <c r="D3" s="1"/>
      <c r="E3" s="1"/>
      <c r="F3" s="1"/>
      <c r="H3" s="27"/>
      <c r="I3" s="11"/>
      <c r="J3" s="2"/>
    </row>
    <row r="4" spans="1:9" ht="12.75">
      <c r="A4" s="1"/>
      <c r="B4" s="1"/>
      <c r="C4" s="1"/>
      <c r="D4" s="1"/>
      <c r="E4" s="1"/>
      <c r="F4" s="1"/>
      <c r="H4" s="27"/>
      <c r="I4" s="11"/>
    </row>
    <row r="5" spans="1:10" ht="19.5">
      <c r="A5" s="9" t="s">
        <v>1040</v>
      </c>
      <c r="B5" s="9"/>
      <c r="C5" s="9"/>
      <c r="D5" s="9"/>
      <c r="E5" s="9"/>
      <c r="F5" s="9"/>
      <c r="G5" s="9"/>
      <c r="H5" s="9"/>
      <c r="I5" s="2"/>
      <c r="J5" s="944"/>
    </row>
    <row r="6" spans="1:10" ht="19.5">
      <c r="A6" s="9" t="s">
        <v>945</v>
      </c>
      <c r="B6" s="9"/>
      <c r="C6" s="9"/>
      <c r="D6" s="9"/>
      <c r="E6" s="9"/>
      <c r="F6" s="9"/>
      <c r="G6" s="9"/>
      <c r="H6" s="9"/>
      <c r="I6" s="2"/>
      <c r="J6" s="944"/>
    </row>
    <row r="7" spans="1:10" ht="19.5">
      <c r="A7" s="9"/>
      <c r="B7" s="9"/>
      <c r="C7" s="9"/>
      <c r="D7" s="9"/>
      <c r="E7" s="9"/>
      <c r="F7" s="9"/>
      <c r="G7" s="9"/>
      <c r="H7" s="9"/>
      <c r="I7" s="2"/>
      <c r="J7" s="10"/>
    </row>
    <row r="8" spans="1:10" ht="13.5" thickBot="1">
      <c r="A8" s="1"/>
      <c r="B8" s="1"/>
      <c r="C8" s="1"/>
      <c r="D8" s="1"/>
      <c r="E8" s="1"/>
      <c r="F8" s="1"/>
      <c r="G8" s="1"/>
      <c r="I8" s="1"/>
      <c r="J8" s="7" t="s">
        <v>1013</v>
      </c>
    </row>
    <row r="9" spans="1:10" ht="15.75" customHeight="1">
      <c r="A9" s="31" t="s">
        <v>1041</v>
      </c>
      <c r="B9" s="29" t="s">
        <v>1042</v>
      </c>
      <c r="C9" s="4"/>
      <c r="D9" s="4"/>
      <c r="E9" s="4" t="s">
        <v>1043</v>
      </c>
      <c r="F9" s="4"/>
      <c r="G9" s="4"/>
      <c r="H9" s="4" t="s">
        <v>1044</v>
      </c>
      <c r="I9" s="32"/>
      <c r="J9" s="33"/>
    </row>
    <row r="10" spans="1:10" ht="15.75" customHeight="1">
      <c r="A10" s="30" t="s">
        <v>1045</v>
      </c>
      <c r="B10" s="8" t="s">
        <v>1016</v>
      </c>
      <c r="C10" s="3" t="s">
        <v>1017</v>
      </c>
      <c r="D10" s="3" t="s">
        <v>1015</v>
      </c>
      <c r="E10" s="3" t="s">
        <v>1016</v>
      </c>
      <c r="F10" s="3" t="s">
        <v>1017</v>
      </c>
      <c r="G10" s="3" t="s">
        <v>1015</v>
      </c>
      <c r="H10" s="3" t="s">
        <v>1016</v>
      </c>
      <c r="I10" s="3" t="s">
        <v>1017</v>
      </c>
      <c r="J10" s="6" t="s">
        <v>1015</v>
      </c>
    </row>
    <row r="11" spans="1:10" ht="15.75" customHeight="1" thickBot="1">
      <c r="A11" s="28"/>
      <c r="B11" s="667" t="s">
        <v>1025</v>
      </c>
      <c r="C11" s="668"/>
      <c r="D11" s="39"/>
      <c r="E11" s="668" t="s">
        <v>1025</v>
      </c>
      <c r="F11" s="668"/>
      <c r="G11" s="39"/>
      <c r="H11" s="668" t="s">
        <v>1025</v>
      </c>
      <c r="I11" s="668"/>
      <c r="J11" s="40"/>
    </row>
    <row r="12" spans="1:10" ht="15.75" customHeight="1">
      <c r="A12" s="669" t="s">
        <v>1001</v>
      </c>
      <c r="B12" s="670">
        <v>68137</v>
      </c>
      <c r="C12" s="671">
        <v>71464</v>
      </c>
      <c r="D12" s="671">
        <v>65932</v>
      </c>
      <c r="E12" s="671">
        <v>123809</v>
      </c>
      <c r="F12" s="671">
        <v>133645</v>
      </c>
      <c r="G12" s="671">
        <v>139277</v>
      </c>
      <c r="H12" s="819">
        <f aca="true" t="shared" si="0" ref="H12:J19">SUM(B12,E12)</f>
        <v>191946</v>
      </c>
      <c r="I12" s="819">
        <f t="shared" si="0"/>
        <v>205109</v>
      </c>
      <c r="J12" s="820">
        <f t="shared" si="0"/>
        <v>205209</v>
      </c>
    </row>
    <row r="13" spans="1:10" ht="15.75" customHeight="1">
      <c r="A13" s="331" t="s">
        <v>1005</v>
      </c>
      <c r="B13" s="821">
        <v>43934</v>
      </c>
      <c r="C13" s="822">
        <v>31238</v>
      </c>
      <c r="D13" s="822">
        <v>27039</v>
      </c>
      <c r="E13" s="822">
        <v>18503</v>
      </c>
      <c r="F13" s="822">
        <v>14259</v>
      </c>
      <c r="G13" s="822">
        <v>8671</v>
      </c>
      <c r="H13" s="672">
        <f t="shared" si="0"/>
        <v>62437</v>
      </c>
      <c r="I13" s="672">
        <f t="shared" si="0"/>
        <v>45497</v>
      </c>
      <c r="J13" s="673">
        <f t="shared" si="0"/>
        <v>35710</v>
      </c>
    </row>
    <row r="14" spans="1:10" ht="15.75" customHeight="1">
      <c r="A14" s="331" t="s">
        <v>338</v>
      </c>
      <c r="B14" s="674">
        <v>17081</v>
      </c>
      <c r="C14" s="675">
        <v>30916</v>
      </c>
      <c r="D14" s="675">
        <v>28600</v>
      </c>
      <c r="E14" s="675">
        <v>163709</v>
      </c>
      <c r="F14" s="675">
        <v>182171</v>
      </c>
      <c r="G14" s="675">
        <v>172116</v>
      </c>
      <c r="H14" s="672">
        <f t="shared" si="0"/>
        <v>180790</v>
      </c>
      <c r="I14" s="672">
        <f t="shared" si="0"/>
        <v>213087</v>
      </c>
      <c r="J14" s="673">
        <f t="shared" si="0"/>
        <v>200716</v>
      </c>
    </row>
    <row r="15" spans="1:10" s="41" customFormat="1" ht="15.75" customHeight="1">
      <c r="A15" s="331" t="s">
        <v>339</v>
      </c>
      <c r="B15" s="674">
        <v>3000</v>
      </c>
      <c r="C15" s="675">
        <v>3003</v>
      </c>
      <c r="D15" s="675">
        <v>3330</v>
      </c>
      <c r="E15" s="675">
        <v>31213</v>
      </c>
      <c r="F15" s="675">
        <v>31755</v>
      </c>
      <c r="G15" s="675">
        <v>29845</v>
      </c>
      <c r="H15" s="672">
        <f t="shared" si="0"/>
        <v>34213</v>
      </c>
      <c r="I15" s="672">
        <f t="shared" si="0"/>
        <v>34758</v>
      </c>
      <c r="J15" s="673">
        <f t="shared" si="0"/>
        <v>33175</v>
      </c>
    </row>
    <row r="16" spans="1:10" ht="15.75" customHeight="1">
      <c r="A16" s="331" t="s">
        <v>340</v>
      </c>
      <c r="B16" s="674">
        <v>30561</v>
      </c>
      <c r="C16" s="675">
        <v>44580</v>
      </c>
      <c r="D16" s="675">
        <v>47637</v>
      </c>
      <c r="E16" s="675">
        <v>339913</v>
      </c>
      <c r="F16" s="675">
        <v>361680</v>
      </c>
      <c r="G16" s="675">
        <v>347502</v>
      </c>
      <c r="H16" s="672">
        <f t="shared" si="0"/>
        <v>370474</v>
      </c>
      <c r="I16" s="672">
        <f t="shared" si="0"/>
        <v>406260</v>
      </c>
      <c r="J16" s="673">
        <f t="shared" si="0"/>
        <v>395139</v>
      </c>
    </row>
    <row r="17" spans="1:10" ht="15.75" customHeight="1">
      <c r="A17" s="331" t="s">
        <v>290</v>
      </c>
      <c r="B17" s="674">
        <v>67702</v>
      </c>
      <c r="C17" s="675">
        <v>119423</v>
      </c>
      <c r="D17" s="675">
        <v>122066</v>
      </c>
      <c r="E17" s="675">
        <v>344703</v>
      </c>
      <c r="F17" s="675">
        <v>382338</v>
      </c>
      <c r="G17" s="675">
        <v>369744</v>
      </c>
      <c r="H17" s="672">
        <f t="shared" si="0"/>
        <v>412405</v>
      </c>
      <c r="I17" s="672">
        <f t="shared" si="0"/>
        <v>501761</v>
      </c>
      <c r="J17" s="673">
        <f t="shared" si="0"/>
        <v>491810</v>
      </c>
    </row>
    <row r="18" spans="1:10" ht="15.75" customHeight="1">
      <c r="A18" s="331" t="s">
        <v>1006</v>
      </c>
      <c r="B18" s="674">
        <v>10375</v>
      </c>
      <c r="C18" s="675">
        <v>10703</v>
      </c>
      <c r="D18" s="675">
        <v>12272</v>
      </c>
      <c r="E18" s="675">
        <v>36321</v>
      </c>
      <c r="F18" s="675">
        <v>39095</v>
      </c>
      <c r="G18" s="675">
        <v>37138</v>
      </c>
      <c r="H18" s="672">
        <f t="shared" si="0"/>
        <v>46696</v>
      </c>
      <c r="I18" s="672">
        <f t="shared" si="0"/>
        <v>49798</v>
      </c>
      <c r="J18" s="673">
        <f t="shared" si="0"/>
        <v>49410</v>
      </c>
    </row>
    <row r="19" spans="1:10" s="41" customFormat="1" ht="15" customHeight="1" thickBot="1">
      <c r="A19" s="823" t="s">
        <v>310</v>
      </c>
      <c r="B19" s="824">
        <v>1026</v>
      </c>
      <c r="C19" s="825">
        <v>838</v>
      </c>
      <c r="D19" s="825">
        <v>931</v>
      </c>
      <c r="E19" s="825">
        <v>20935</v>
      </c>
      <c r="F19" s="825">
        <v>21405</v>
      </c>
      <c r="G19" s="825">
        <v>20312</v>
      </c>
      <c r="H19" s="826">
        <f t="shared" si="0"/>
        <v>21961</v>
      </c>
      <c r="I19" s="826">
        <f t="shared" si="0"/>
        <v>22243</v>
      </c>
      <c r="J19" s="827">
        <f t="shared" si="0"/>
        <v>21243</v>
      </c>
    </row>
    <row r="20" spans="1:10" s="41" customFormat="1" ht="15" customHeight="1" thickBot="1">
      <c r="A20" s="828" t="s">
        <v>919</v>
      </c>
      <c r="B20" s="829">
        <f aca="true" t="shared" si="1" ref="B20:J20">SUM(B12:B19)</f>
        <v>241816</v>
      </c>
      <c r="C20" s="829">
        <f t="shared" si="1"/>
        <v>312165</v>
      </c>
      <c r="D20" s="829">
        <f t="shared" si="1"/>
        <v>307807</v>
      </c>
      <c r="E20" s="829">
        <f t="shared" si="1"/>
        <v>1079106</v>
      </c>
      <c r="F20" s="829">
        <f t="shared" si="1"/>
        <v>1166348</v>
      </c>
      <c r="G20" s="829">
        <f t="shared" si="1"/>
        <v>1124605</v>
      </c>
      <c r="H20" s="829">
        <f t="shared" si="1"/>
        <v>1320922</v>
      </c>
      <c r="I20" s="829">
        <f t="shared" si="1"/>
        <v>1478513</v>
      </c>
      <c r="J20" s="830">
        <f t="shared" si="1"/>
        <v>1432412</v>
      </c>
    </row>
    <row r="21" spans="1:10" s="41" customFormat="1" ht="15" customHeight="1" thickBot="1">
      <c r="A21" s="823" t="s">
        <v>1085</v>
      </c>
      <c r="B21" s="831">
        <v>13838</v>
      </c>
      <c r="C21" s="832">
        <v>13538</v>
      </c>
      <c r="D21" s="832">
        <v>35298</v>
      </c>
      <c r="E21" s="832">
        <v>514133</v>
      </c>
      <c r="F21" s="832">
        <v>520319</v>
      </c>
      <c r="G21" s="832">
        <v>508928</v>
      </c>
      <c r="H21" s="826">
        <f>B21+E21</f>
        <v>527971</v>
      </c>
      <c r="I21" s="826">
        <f>C21+F21</f>
        <v>533857</v>
      </c>
      <c r="J21" s="827">
        <f>D21+G21</f>
        <v>544226</v>
      </c>
    </row>
    <row r="22" spans="1:10" ht="16.5" customHeight="1" thickBot="1">
      <c r="A22" s="676" t="s">
        <v>1024</v>
      </c>
      <c r="B22" s="833">
        <f aca="true" t="shared" si="2" ref="B22:J22">SUM(B20:B21)</f>
        <v>255654</v>
      </c>
      <c r="C22" s="833">
        <f t="shared" si="2"/>
        <v>325703</v>
      </c>
      <c r="D22" s="833">
        <f t="shared" si="2"/>
        <v>343105</v>
      </c>
      <c r="E22" s="833">
        <f t="shared" si="2"/>
        <v>1593239</v>
      </c>
      <c r="F22" s="833">
        <f t="shared" si="2"/>
        <v>1686667</v>
      </c>
      <c r="G22" s="833">
        <f t="shared" si="2"/>
        <v>1633533</v>
      </c>
      <c r="H22" s="833">
        <f t="shared" si="2"/>
        <v>1848893</v>
      </c>
      <c r="I22" s="833">
        <f t="shared" si="2"/>
        <v>2012370</v>
      </c>
      <c r="J22" s="834">
        <f t="shared" si="2"/>
        <v>1976638</v>
      </c>
    </row>
    <row r="23" spans="1:10" ht="12.75">
      <c r="A23" s="677"/>
      <c r="B23" s="677"/>
      <c r="C23" s="677"/>
      <c r="D23" s="677"/>
      <c r="E23" s="677"/>
      <c r="F23" s="677"/>
      <c r="G23" s="677"/>
      <c r="H23" s="677"/>
      <c r="I23" s="677"/>
      <c r="J23" s="305"/>
    </row>
    <row r="25" ht="12.75">
      <c r="A25" s="835"/>
    </row>
    <row r="26" ht="12.75">
      <c r="A26" s="835"/>
    </row>
  </sheetData>
  <mergeCells count="1">
    <mergeCell ref="E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L52"/>
  <sheetViews>
    <sheetView workbookViewId="0" topLeftCell="A31">
      <selection activeCell="I15" sqref="I15"/>
    </sheetView>
  </sheetViews>
  <sheetFormatPr defaultColWidth="9.140625" defaultRowHeight="12.75"/>
  <cols>
    <col min="1" max="1" width="7.28125" style="50" customWidth="1"/>
    <col min="2" max="2" width="39.57421875" style="50" customWidth="1"/>
    <col min="3" max="3" width="13.57421875" style="55" customWidth="1"/>
    <col min="4" max="4" width="13.28125" style="55" customWidth="1"/>
    <col min="5" max="5" width="12.8515625" style="55" customWidth="1"/>
    <col min="6" max="16384" width="9.140625" style="50" customWidth="1"/>
  </cols>
  <sheetData>
    <row r="1" spans="1:6" ht="12.75">
      <c r="A1" s="48"/>
      <c r="B1" s="48"/>
      <c r="C1" s="49"/>
      <c r="D1" s="1439" t="s">
        <v>965</v>
      </c>
      <c r="E1" s="1439"/>
      <c r="F1" s="48"/>
    </row>
    <row r="2" spans="1:6" ht="12.75">
      <c r="A2" s="48"/>
      <c r="B2" s="48"/>
      <c r="C2" s="49"/>
      <c r="D2" s="52"/>
      <c r="E2" s="320" t="s">
        <v>964</v>
      </c>
      <c r="F2" s="48"/>
    </row>
    <row r="3" spans="1:6" ht="12.75">
      <c r="A3" s="48"/>
      <c r="B3" s="48"/>
      <c r="C3" s="49"/>
      <c r="D3" s="52"/>
      <c r="E3" s="188"/>
      <c r="F3" s="48"/>
    </row>
    <row r="4" spans="1:6" ht="19.5">
      <c r="A4" s="1016" t="s">
        <v>1151</v>
      </c>
      <c r="B4" s="1016"/>
      <c r="C4" s="1016"/>
      <c r="D4" s="1016"/>
      <c r="E4" s="1016"/>
      <c r="F4" s="48"/>
    </row>
    <row r="5" spans="1:6" ht="19.5">
      <c r="A5" s="1016" t="s">
        <v>599</v>
      </c>
      <c r="B5" s="1016"/>
      <c r="C5" s="1016"/>
      <c r="D5" s="1016"/>
      <c r="E5" s="1016"/>
      <c r="F5" s="48"/>
    </row>
    <row r="6" spans="1:6" ht="7.5" customHeight="1">
      <c r="A6" s="53"/>
      <c r="B6" s="53"/>
      <c r="C6" s="54"/>
      <c r="D6" s="54"/>
      <c r="E6" s="54"/>
      <c r="F6" s="48"/>
    </row>
    <row r="7" spans="1:6" ht="12.75">
      <c r="A7" s="48"/>
      <c r="B7" s="48"/>
      <c r="C7" s="49"/>
      <c r="D7" s="49"/>
      <c r="E7" s="51" t="s">
        <v>1013</v>
      </c>
      <c r="F7" s="48"/>
    </row>
    <row r="8" spans="1:6" ht="15.75" customHeight="1">
      <c r="A8" s="189" t="s">
        <v>1152</v>
      </c>
      <c r="B8" s="190" t="s">
        <v>1014</v>
      </c>
      <c r="C8" s="191" t="s">
        <v>1016</v>
      </c>
      <c r="D8" s="191" t="s">
        <v>1017</v>
      </c>
      <c r="E8" s="192" t="s">
        <v>1015</v>
      </c>
      <c r="F8" s="48"/>
    </row>
    <row r="9" spans="1:6" ht="15.75" customHeight="1">
      <c r="A9" s="184"/>
      <c r="B9" s="193"/>
      <c r="C9" s="1440" t="s">
        <v>1054</v>
      </c>
      <c r="D9" s="1440"/>
      <c r="E9" s="194"/>
      <c r="F9" s="48"/>
    </row>
    <row r="10" spans="1:6" ht="15.75" customHeight="1">
      <c r="A10" s="195" t="s">
        <v>1153</v>
      </c>
      <c r="B10" s="196" t="s">
        <v>1154</v>
      </c>
      <c r="C10" s="60">
        <v>874649</v>
      </c>
      <c r="D10" s="60">
        <v>944584</v>
      </c>
      <c r="E10" s="134">
        <v>929518</v>
      </c>
      <c r="F10" s="48"/>
    </row>
    <row r="11" spans="1:6" ht="15.75" customHeight="1">
      <c r="A11" s="195" t="s">
        <v>1155</v>
      </c>
      <c r="B11" s="196" t="s">
        <v>1156</v>
      </c>
      <c r="C11" s="60">
        <v>224459</v>
      </c>
      <c r="D11" s="60">
        <v>241639</v>
      </c>
      <c r="E11" s="134">
        <v>233611</v>
      </c>
      <c r="F11" s="48"/>
    </row>
    <row r="12" spans="1:12" ht="15.75" customHeight="1">
      <c r="A12" s="195" t="s">
        <v>1157</v>
      </c>
      <c r="B12" s="196" t="s">
        <v>1158</v>
      </c>
      <c r="C12" s="60">
        <v>695979</v>
      </c>
      <c r="D12" s="60">
        <v>791526</v>
      </c>
      <c r="E12" s="134">
        <v>709214</v>
      </c>
      <c r="F12" s="48"/>
      <c r="G12" s="197"/>
      <c r="H12" s="197"/>
      <c r="I12" s="197"/>
      <c r="J12" s="197"/>
      <c r="K12" s="197"/>
      <c r="L12" s="197"/>
    </row>
    <row r="13" spans="1:12" ht="15.75" customHeight="1">
      <c r="A13" s="195" t="s">
        <v>1159</v>
      </c>
      <c r="B13" s="196" t="s">
        <v>463</v>
      </c>
      <c r="C13" s="60">
        <v>262981</v>
      </c>
      <c r="D13" s="60">
        <v>277374</v>
      </c>
      <c r="E13" s="134">
        <v>268674</v>
      </c>
      <c r="F13" s="48"/>
      <c r="G13" s="197"/>
      <c r="H13" s="197"/>
      <c r="I13" s="197"/>
      <c r="J13" s="197"/>
      <c r="K13" s="197"/>
      <c r="L13" s="197"/>
    </row>
    <row r="14" spans="1:12" ht="15.75" customHeight="1">
      <c r="A14" s="195" t="s">
        <v>1160</v>
      </c>
      <c r="B14" s="196" t="s">
        <v>464</v>
      </c>
      <c r="C14" s="60">
        <v>93841</v>
      </c>
      <c r="D14" s="60">
        <v>163616</v>
      </c>
      <c r="E14" s="134">
        <v>172688</v>
      </c>
      <c r="F14" s="48"/>
      <c r="G14" s="197"/>
      <c r="H14" s="197"/>
      <c r="I14" s="197"/>
      <c r="J14" s="197"/>
      <c r="K14" s="197"/>
      <c r="L14" s="197"/>
    </row>
    <row r="15" spans="1:6" ht="15.75" customHeight="1">
      <c r="A15" s="195" t="s">
        <v>1161</v>
      </c>
      <c r="B15" s="196" t="s">
        <v>851</v>
      </c>
      <c r="C15" s="60">
        <v>12516</v>
      </c>
      <c r="D15" s="60">
        <v>15937</v>
      </c>
      <c r="E15" s="134">
        <v>15754</v>
      </c>
      <c r="F15" s="48"/>
    </row>
    <row r="16" spans="1:6" ht="15.75" customHeight="1">
      <c r="A16" s="195" t="s">
        <v>1163</v>
      </c>
      <c r="B16" s="196" t="s">
        <v>1162</v>
      </c>
      <c r="C16" s="60">
        <v>4495</v>
      </c>
      <c r="D16" s="60">
        <v>4082</v>
      </c>
      <c r="E16" s="134">
        <v>4268</v>
      </c>
      <c r="F16" s="48"/>
    </row>
    <row r="17" spans="1:6" ht="15.75" customHeight="1">
      <c r="A17" s="195" t="s">
        <v>1165</v>
      </c>
      <c r="B17" s="196" t="s">
        <v>1164</v>
      </c>
      <c r="C17" s="60">
        <v>32394</v>
      </c>
      <c r="D17" s="60">
        <v>39620</v>
      </c>
      <c r="E17" s="134">
        <v>80011</v>
      </c>
      <c r="F17" s="48"/>
    </row>
    <row r="18" spans="1:6" ht="15.75" customHeight="1">
      <c r="A18" s="195" t="s">
        <v>1166</v>
      </c>
      <c r="B18" s="196" t="s">
        <v>466</v>
      </c>
      <c r="C18" s="60">
        <v>37565</v>
      </c>
      <c r="D18" s="60"/>
      <c r="E18" s="134">
        <v>4101</v>
      </c>
      <c r="F18" s="48"/>
    </row>
    <row r="19" spans="1:6" ht="15.75" customHeight="1">
      <c r="A19" s="195" t="s">
        <v>1168</v>
      </c>
      <c r="B19" s="196" t="s">
        <v>465</v>
      </c>
      <c r="C19" s="60">
        <v>8193</v>
      </c>
      <c r="D19" s="60">
        <v>8193</v>
      </c>
      <c r="E19" s="134">
        <v>8222</v>
      </c>
      <c r="F19" s="48"/>
    </row>
    <row r="20" spans="1:6" ht="15.75" customHeight="1">
      <c r="A20" s="195" t="s">
        <v>1169</v>
      </c>
      <c r="B20" s="196" t="s">
        <v>299</v>
      </c>
      <c r="C20" s="60"/>
      <c r="D20" s="60">
        <v>2000</v>
      </c>
      <c r="E20" s="134">
        <v>2000</v>
      </c>
      <c r="F20" s="48"/>
    </row>
    <row r="21" spans="1:6" ht="15.75" customHeight="1">
      <c r="A21" s="195" t="s">
        <v>294</v>
      </c>
      <c r="B21" s="196" t="s">
        <v>893</v>
      </c>
      <c r="C21" s="60"/>
      <c r="D21" s="60"/>
      <c r="E21" s="134">
        <v>17103</v>
      </c>
      <c r="F21" s="48"/>
    </row>
    <row r="22" spans="1:6" ht="15.75" customHeight="1">
      <c r="A22" s="195" t="s">
        <v>295</v>
      </c>
      <c r="B22" s="196" t="s">
        <v>467</v>
      </c>
      <c r="C22" s="60"/>
      <c r="D22" s="60"/>
      <c r="E22" s="134">
        <v>42</v>
      </c>
      <c r="F22" s="48"/>
    </row>
    <row r="23" spans="1:6" ht="15.75" customHeight="1">
      <c r="A23" s="195" t="s">
        <v>296</v>
      </c>
      <c r="B23" s="198" t="s">
        <v>302</v>
      </c>
      <c r="C23" s="179">
        <f>SUM(C10:C19)</f>
        <v>2247072</v>
      </c>
      <c r="D23" s="179">
        <f>SUM(D8:D20)</f>
        <v>2488571</v>
      </c>
      <c r="E23" s="181">
        <f>SUM(E8:E22)</f>
        <v>2445206</v>
      </c>
      <c r="F23" s="48"/>
    </row>
    <row r="24" spans="1:6" ht="15.75" customHeight="1">
      <c r="A24" s="195" t="s">
        <v>297</v>
      </c>
      <c r="B24" s="196" t="s">
        <v>1167</v>
      </c>
      <c r="C24" s="60">
        <v>63068</v>
      </c>
      <c r="D24" s="60">
        <v>63068</v>
      </c>
      <c r="E24" s="134">
        <v>63068</v>
      </c>
      <c r="F24" s="48"/>
    </row>
    <row r="25" spans="1:6" ht="15.75" customHeight="1">
      <c r="A25" s="195" t="s">
        <v>298</v>
      </c>
      <c r="B25" s="196" t="s">
        <v>136</v>
      </c>
      <c r="C25" s="60">
        <v>379572</v>
      </c>
      <c r="D25" s="60">
        <v>379572</v>
      </c>
      <c r="E25" s="134">
        <v>8476</v>
      </c>
      <c r="F25" s="48"/>
    </row>
    <row r="26" spans="1:6" ht="15.75" customHeight="1">
      <c r="A26" s="195" t="s">
        <v>301</v>
      </c>
      <c r="B26" s="198" t="s">
        <v>303</v>
      </c>
      <c r="C26" s="179">
        <f>SUM(C24:C25)</f>
        <v>442640</v>
      </c>
      <c r="D26" s="179">
        <f>SUM(D24:D25)</f>
        <v>442640</v>
      </c>
      <c r="E26" s="181">
        <f>SUM(E24:E25)</f>
        <v>71544</v>
      </c>
      <c r="F26" s="48"/>
    </row>
    <row r="27" spans="1:6" ht="15.75" customHeight="1">
      <c r="A27" s="195" t="s">
        <v>468</v>
      </c>
      <c r="B27" s="198" t="s">
        <v>304</v>
      </c>
      <c r="C27" s="179">
        <f>SUM(C23,C26)</f>
        <v>2689712</v>
      </c>
      <c r="D27" s="179">
        <f>SUM(D23,D26)</f>
        <v>2931211</v>
      </c>
      <c r="E27" s="181">
        <f>SUM(E23,E26)</f>
        <v>2516750</v>
      </c>
      <c r="F27" s="48"/>
    </row>
    <row r="28" spans="1:6" ht="15.75" customHeight="1">
      <c r="A28" s="195" t="s">
        <v>469</v>
      </c>
      <c r="B28" s="196" t="s">
        <v>1170</v>
      </c>
      <c r="C28" s="60">
        <v>52195</v>
      </c>
      <c r="D28" s="60">
        <v>4386</v>
      </c>
      <c r="E28" s="134"/>
      <c r="F28" s="48"/>
    </row>
    <row r="29" spans="1:6" ht="15.75" customHeight="1">
      <c r="A29" s="195" t="s">
        <v>470</v>
      </c>
      <c r="B29" s="196" t="s">
        <v>1171</v>
      </c>
      <c r="C29" s="60"/>
      <c r="D29" s="60"/>
      <c r="E29" s="134">
        <v>3622</v>
      </c>
      <c r="F29" s="48"/>
    </row>
    <row r="30" spans="1:6" ht="15.75" customHeight="1">
      <c r="A30" s="195" t="s">
        <v>471</v>
      </c>
      <c r="B30" s="196"/>
      <c r="C30" s="60"/>
      <c r="D30" s="60"/>
      <c r="E30" s="134"/>
      <c r="F30" s="48"/>
    </row>
    <row r="31" spans="1:6" ht="15.75" customHeight="1">
      <c r="A31" s="195" t="s">
        <v>472</v>
      </c>
      <c r="B31" s="198" t="s">
        <v>305</v>
      </c>
      <c r="C31" s="179">
        <f>SUM(C27:C29)</f>
        <v>2741907</v>
      </c>
      <c r="D31" s="179">
        <f>SUM(D27:D29)</f>
        <v>2935597</v>
      </c>
      <c r="E31" s="181">
        <f>SUM(E27:E29)</f>
        <v>2520372</v>
      </c>
      <c r="F31" s="48"/>
    </row>
    <row r="32" spans="1:6" ht="15.75" customHeight="1">
      <c r="A32" s="199"/>
      <c r="B32" s="198"/>
      <c r="C32" s="179"/>
      <c r="D32" s="179"/>
      <c r="E32" s="181"/>
      <c r="F32" s="48"/>
    </row>
    <row r="33" spans="1:6" ht="15.75" customHeight="1">
      <c r="A33" s="199"/>
      <c r="B33" s="326" t="s">
        <v>473</v>
      </c>
      <c r="C33" s="328">
        <v>878655</v>
      </c>
      <c r="D33" s="328">
        <v>820001</v>
      </c>
      <c r="E33" s="327">
        <v>841162</v>
      </c>
      <c r="F33" s="48"/>
    </row>
    <row r="34" spans="1:6" ht="15.75" customHeight="1">
      <c r="A34" s="133">
        <v>23</v>
      </c>
      <c r="B34" s="196" t="s">
        <v>1063</v>
      </c>
      <c r="C34" s="60">
        <v>191079</v>
      </c>
      <c r="D34" s="60">
        <v>230384</v>
      </c>
      <c r="E34" s="134">
        <v>240705</v>
      </c>
      <c r="F34" s="48"/>
    </row>
    <row r="35" spans="1:6" ht="15.75" customHeight="1">
      <c r="A35" s="133">
        <v>24</v>
      </c>
      <c r="B35" s="196" t="s">
        <v>1172</v>
      </c>
      <c r="C35" s="60"/>
      <c r="D35" s="60"/>
      <c r="E35" s="134"/>
      <c r="F35" s="48"/>
    </row>
    <row r="36" spans="1:6" ht="15.75" customHeight="1">
      <c r="A36" s="133">
        <v>25</v>
      </c>
      <c r="B36" s="196" t="s">
        <v>1065</v>
      </c>
      <c r="C36" s="60">
        <v>47033</v>
      </c>
      <c r="D36" s="60">
        <v>95624</v>
      </c>
      <c r="E36" s="134">
        <v>134710</v>
      </c>
      <c r="F36" s="48"/>
    </row>
    <row r="37" spans="1:6" ht="15.75" customHeight="1">
      <c r="A37" s="133">
        <v>26</v>
      </c>
      <c r="B37" s="196" t="s">
        <v>1173</v>
      </c>
      <c r="C37" s="60">
        <v>1168065</v>
      </c>
      <c r="D37" s="60">
        <v>1299006</v>
      </c>
      <c r="E37" s="134">
        <v>1307310</v>
      </c>
      <c r="F37" s="48"/>
    </row>
    <row r="38" spans="1:6" ht="15.75" customHeight="1">
      <c r="A38" s="133">
        <v>27</v>
      </c>
      <c r="B38" s="196" t="s">
        <v>474</v>
      </c>
      <c r="C38" s="60"/>
      <c r="D38" s="60">
        <v>13828</v>
      </c>
      <c r="E38" s="134">
        <v>13828</v>
      </c>
      <c r="F38" s="48"/>
    </row>
    <row r="39" spans="1:6" ht="15.75" customHeight="1">
      <c r="A39" s="133">
        <v>28</v>
      </c>
      <c r="B39" s="326" t="s">
        <v>300</v>
      </c>
      <c r="C39" s="328"/>
      <c r="D39" s="328"/>
      <c r="E39" s="327">
        <v>174</v>
      </c>
      <c r="F39" s="48"/>
    </row>
    <row r="40" spans="1:6" ht="15.75" customHeight="1">
      <c r="A40" s="133">
        <v>29</v>
      </c>
      <c r="B40" s="198" t="s">
        <v>306</v>
      </c>
      <c r="C40" s="179">
        <f>SUM(C33:C39)</f>
        <v>2284832</v>
      </c>
      <c r="D40" s="179">
        <f>SUM(D33:D39)</f>
        <v>2458843</v>
      </c>
      <c r="E40" s="179">
        <f>SUM(E33:E39)</f>
        <v>2537889</v>
      </c>
      <c r="F40" s="48"/>
    </row>
    <row r="41" spans="1:6" ht="15.75" customHeight="1">
      <c r="A41" s="133">
        <v>30</v>
      </c>
      <c r="B41" s="196" t="s">
        <v>1174</v>
      </c>
      <c r="C41" s="60">
        <v>440175</v>
      </c>
      <c r="D41" s="60">
        <v>445076</v>
      </c>
      <c r="E41" s="134"/>
      <c r="F41" s="48"/>
    </row>
    <row r="42" spans="1:6" ht="15.75" customHeight="1">
      <c r="A42" s="133">
        <v>31</v>
      </c>
      <c r="B42" s="196" t="s">
        <v>1175</v>
      </c>
      <c r="C42" s="60"/>
      <c r="D42" s="60"/>
      <c r="E42" s="134"/>
      <c r="F42" s="48"/>
    </row>
    <row r="43" spans="1:6" ht="15.75" customHeight="1">
      <c r="A43" s="133">
        <v>32</v>
      </c>
      <c r="B43" s="198" t="s">
        <v>307</v>
      </c>
      <c r="C43" s="179">
        <f>SUM(C41:C42)</f>
        <v>440175</v>
      </c>
      <c r="D43" s="179">
        <f>SUM(D41:D42)</f>
        <v>445076</v>
      </c>
      <c r="E43" s="181">
        <f>SUM(E41:E42)</f>
        <v>0</v>
      </c>
      <c r="F43" s="48"/>
    </row>
    <row r="44" spans="1:6" ht="15.75" customHeight="1">
      <c r="A44" s="133">
        <v>33</v>
      </c>
      <c r="B44" s="198" t="s">
        <v>308</v>
      </c>
      <c r="C44" s="179">
        <f>C40+C43</f>
        <v>2725007</v>
      </c>
      <c r="D44" s="179">
        <f>D40+D43</f>
        <v>2903919</v>
      </c>
      <c r="E44" s="179">
        <f>E40+E43</f>
        <v>2537889</v>
      </c>
      <c r="F44" s="48"/>
    </row>
    <row r="45" spans="1:6" ht="15.75" customHeight="1">
      <c r="A45" s="133">
        <v>34</v>
      </c>
      <c r="B45" s="196" t="s">
        <v>1176</v>
      </c>
      <c r="C45" s="60">
        <v>16900</v>
      </c>
      <c r="D45" s="60">
        <v>31678</v>
      </c>
      <c r="E45" s="134">
        <v>26907</v>
      </c>
      <c r="F45" s="48"/>
    </row>
    <row r="46" spans="1:6" ht="15.75" customHeight="1">
      <c r="A46" s="133">
        <v>35</v>
      </c>
      <c r="B46" s="196" t="s">
        <v>1177</v>
      </c>
      <c r="C46" s="60"/>
      <c r="D46" s="60"/>
      <c r="E46" s="134">
        <v>3105</v>
      </c>
      <c r="F46" s="48"/>
    </row>
    <row r="47" spans="1:6" ht="15.75" customHeight="1">
      <c r="A47" s="133">
        <v>36</v>
      </c>
      <c r="B47" s="196"/>
      <c r="C47" s="60"/>
      <c r="D47" s="60"/>
      <c r="E47" s="134"/>
      <c r="F47" s="48"/>
    </row>
    <row r="48" spans="1:6" ht="15.75" customHeight="1">
      <c r="A48" s="133">
        <v>37</v>
      </c>
      <c r="B48" s="198" t="s">
        <v>309</v>
      </c>
      <c r="C48" s="179">
        <f>SUM(C44:C47)</f>
        <v>2741907</v>
      </c>
      <c r="D48" s="179">
        <f>SUM(D44:D47)</f>
        <v>2935597</v>
      </c>
      <c r="E48" s="181">
        <f>SUM(E44:E47)</f>
        <v>2567901</v>
      </c>
      <c r="F48" s="48"/>
    </row>
    <row r="49" spans="1:6" ht="15.75" customHeight="1">
      <c r="A49" s="201"/>
      <c r="B49" s="202"/>
      <c r="C49" s="203"/>
      <c r="D49" s="203"/>
      <c r="E49" s="204"/>
      <c r="F49" s="48"/>
    </row>
    <row r="50" spans="1:6" ht="15.75" customHeight="1">
      <c r="A50" s="105">
        <v>38</v>
      </c>
      <c r="B50" s="106" t="s">
        <v>0</v>
      </c>
      <c r="C50" s="61">
        <f>C40-C28-C23</f>
        <v>-14435</v>
      </c>
      <c r="D50" s="61">
        <f>D40-D28-D23</f>
        <v>-34114</v>
      </c>
      <c r="E50" s="61">
        <f>E40-E28-E23</f>
        <v>92683</v>
      </c>
      <c r="F50" s="48"/>
    </row>
    <row r="51" spans="1:6" ht="15.75" customHeight="1">
      <c r="A51" s="105">
        <v>39</v>
      </c>
      <c r="B51" s="106" t="s">
        <v>1</v>
      </c>
      <c r="C51" s="61">
        <f>C43-C26</f>
        <v>-2465</v>
      </c>
      <c r="D51" s="61">
        <f>D43-D26</f>
        <v>2436</v>
      </c>
      <c r="E51" s="61">
        <f>E41+E46+E42-E28-E29-E26</f>
        <v>-72061</v>
      </c>
      <c r="F51" s="48"/>
    </row>
    <row r="52" spans="1:6" ht="15.75" customHeight="1">
      <c r="A52" s="205">
        <v>40</v>
      </c>
      <c r="B52" s="206" t="s">
        <v>2</v>
      </c>
      <c r="C52" s="207"/>
      <c r="D52" s="207"/>
      <c r="E52" s="194">
        <f>E46-E29</f>
        <v>-517</v>
      </c>
      <c r="F52" s="48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17"/>
  <dimension ref="A1:F27"/>
  <sheetViews>
    <sheetView workbookViewId="0" topLeftCell="A13">
      <selection activeCell="F1" sqref="F1"/>
    </sheetView>
  </sheetViews>
  <sheetFormatPr defaultColWidth="9.140625" defaultRowHeight="12.75"/>
  <cols>
    <col min="1" max="1" width="6.7109375" style="228" customWidth="1"/>
    <col min="2" max="2" width="55.57421875" style="50" customWidth="1"/>
    <col min="3" max="4" width="15.7109375" style="55" customWidth="1"/>
    <col min="5" max="5" width="14.7109375" style="55" customWidth="1"/>
    <col min="6" max="6" width="15.7109375" style="55" customWidth="1"/>
    <col min="7" max="16384" width="9.140625" style="50" customWidth="1"/>
  </cols>
  <sheetData>
    <row r="1" spans="1:6" ht="12.75">
      <c r="A1" s="208"/>
      <c r="B1" s="48"/>
      <c r="C1" s="49"/>
      <c r="D1" s="50"/>
      <c r="E1" s="50"/>
      <c r="F1" s="52" t="s">
        <v>644</v>
      </c>
    </row>
    <row r="2" spans="1:6" ht="12.75">
      <c r="A2" s="208"/>
      <c r="B2" s="48"/>
      <c r="C2" s="49"/>
      <c r="D2" s="50"/>
      <c r="E2" s="50"/>
      <c r="F2" s="51" t="s">
        <v>962</v>
      </c>
    </row>
    <row r="3" spans="1:6" ht="12.75">
      <c r="A3" s="208"/>
      <c r="B3" s="48"/>
      <c r="C3" s="49"/>
      <c r="D3" s="50"/>
      <c r="E3" s="50"/>
      <c r="F3" s="52"/>
    </row>
    <row r="4" spans="1:6" ht="12.75">
      <c r="A4" s="208"/>
      <c r="B4" s="48"/>
      <c r="C4" s="49"/>
      <c r="D4" s="52"/>
      <c r="E4" s="52"/>
      <c r="F4" s="52"/>
    </row>
    <row r="5" spans="1:6" ht="19.5">
      <c r="A5" s="1016" t="s">
        <v>3</v>
      </c>
      <c r="B5" s="1016"/>
      <c r="C5" s="1016"/>
      <c r="D5" s="1016"/>
      <c r="E5" s="1016"/>
      <c r="F5" s="1016"/>
    </row>
    <row r="6" spans="1:6" ht="20.25">
      <c r="A6" s="1426" t="s">
        <v>599</v>
      </c>
      <c r="B6" s="1426"/>
      <c r="C6" s="1426"/>
      <c r="D6" s="1426"/>
      <c r="E6" s="1426"/>
      <c r="F6" s="1426"/>
    </row>
    <row r="7" spans="1:6" ht="20.25">
      <c r="A7" s="126"/>
      <c r="B7" s="126"/>
      <c r="C7" s="209"/>
      <c r="D7" s="209"/>
      <c r="E7" s="209"/>
      <c r="F7" s="209"/>
    </row>
    <row r="8" spans="1:6" ht="20.25">
      <c r="A8" s="126"/>
      <c r="B8" s="126"/>
      <c r="C8" s="209"/>
      <c r="D8" s="209"/>
      <c r="E8" s="209"/>
      <c r="F8" s="209"/>
    </row>
    <row r="9" spans="1:6" ht="12.75">
      <c r="A9" s="208"/>
      <c r="B9" s="48"/>
      <c r="C9" s="49"/>
      <c r="D9" s="49"/>
      <c r="E9" s="49"/>
      <c r="F9" s="50"/>
    </row>
    <row r="10" spans="1:6" ht="12.75">
      <c r="A10" s="208"/>
      <c r="B10" s="48"/>
      <c r="C10" s="49"/>
      <c r="D10" s="49"/>
      <c r="E10" s="49"/>
      <c r="F10" s="51" t="s">
        <v>1013</v>
      </c>
    </row>
    <row r="11" spans="1:6" s="215" customFormat="1" ht="63">
      <c r="A11" s="210" t="s">
        <v>1152</v>
      </c>
      <c r="B11" s="211" t="s">
        <v>1014</v>
      </c>
      <c r="C11" s="212" t="s">
        <v>1112</v>
      </c>
      <c r="D11" s="212" t="s">
        <v>1113</v>
      </c>
      <c r="E11" s="213" t="s">
        <v>4</v>
      </c>
      <c r="F11" s="214" t="s">
        <v>5</v>
      </c>
    </row>
    <row r="12" spans="1:6" ht="12.75">
      <c r="A12" s="216" t="s">
        <v>1062</v>
      </c>
      <c r="B12" s="217" t="s">
        <v>6</v>
      </c>
      <c r="C12" s="59">
        <v>38030</v>
      </c>
      <c r="D12" s="59">
        <v>58652</v>
      </c>
      <c r="E12" s="218"/>
      <c r="F12" s="59">
        <v>58652</v>
      </c>
    </row>
    <row r="13" spans="1:6" ht="12.75">
      <c r="A13" s="219" t="s">
        <v>1064</v>
      </c>
      <c r="B13" s="220" t="s">
        <v>7</v>
      </c>
      <c r="C13" s="60">
        <v>7476</v>
      </c>
      <c r="D13" s="60">
        <v>7993</v>
      </c>
      <c r="E13" s="180"/>
      <c r="F13" s="60">
        <v>7993</v>
      </c>
    </row>
    <row r="14" spans="1:6" ht="12.75">
      <c r="A14" s="219" t="s">
        <v>1066</v>
      </c>
      <c r="B14" s="220" t="s">
        <v>896</v>
      </c>
      <c r="C14" s="60"/>
      <c r="D14" s="60">
        <v>-3</v>
      </c>
      <c r="E14" s="180"/>
      <c r="F14" s="60">
        <v>-3</v>
      </c>
    </row>
    <row r="15" spans="1:6" ht="13.5" thickBot="1">
      <c r="A15" s="219" t="s">
        <v>1067</v>
      </c>
      <c r="B15" s="220" t="s">
        <v>342</v>
      </c>
      <c r="C15" s="60"/>
      <c r="D15" s="60"/>
      <c r="E15" s="180"/>
      <c r="F15" s="60"/>
    </row>
    <row r="16" spans="1:6" ht="12.75">
      <c r="A16" s="216" t="s">
        <v>1068</v>
      </c>
      <c r="B16" s="220" t="s">
        <v>8</v>
      </c>
      <c r="C16" s="60"/>
      <c r="D16" s="60"/>
      <c r="E16" s="180"/>
      <c r="F16" s="60"/>
    </row>
    <row r="17" spans="1:6" ht="12.75">
      <c r="A17" s="219" t="s">
        <v>10</v>
      </c>
      <c r="B17" s="220" t="s">
        <v>9</v>
      </c>
      <c r="C17" s="60">
        <v>45506</v>
      </c>
      <c r="D17" s="60">
        <v>66642</v>
      </c>
      <c r="E17" s="180"/>
      <c r="F17" s="60">
        <v>66642</v>
      </c>
    </row>
    <row r="18" spans="1:6" ht="12.75">
      <c r="A18" s="219" t="s">
        <v>12</v>
      </c>
      <c r="B18" s="220" t="s">
        <v>11</v>
      </c>
      <c r="C18" s="60">
        <v>-9955</v>
      </c>
      <c r="D18" s="60">
        <v>-6964</v>
      </c>
      <c r="E18" s="180"/>
      <c r="F18" s="60">
        <v>-6964</v>
      </c>
    </row>
    <row r="19" spans="1:6" ht="12.75">
      <c r="A19" s="219" t="s">
        <v>15</v>
      </c>
      <c r="B19" s="220" t="s">
        <v>13</v>
      </c>
      <c r="C19" s="60"/>
      <c r="D19" s="60"/>
      <c r="E19" s="180"/>
      <c r="F19" s="60"/>
    </row>
    <row r="20" spans="1:6" ht="12.75">
      <c r="A20" s="219"/>
      <c r="B20" s="220" t="s">
        <v>14</v>
      </c>
      <c r="C20" s="60"/>
      <c r="D20" s="60"/>
      <c r="E20" s="180"/>
      <c r="F20" s="60"/>
    </row>
    <row r="21" spans="1:6" ht="12.75">
      <c r="A21" s="219" t="s">
        <v>17</v>
      </c>
      <c r="B21" s="220" t="s">
        <v>16</v>
      </c>
      <c r="C21" s="60"/>
      <c r="D21" s="60"/>
      <c r="E21" s="180"/>
      <c r="F21" s="60"/>
    </row>
    <row r="22" spans="1:6" ht="12.75">
      <c r="A22" s="219" t="s">
        <v>19</v>
      </c>
      <c r="B22" s="220" t="s">
        <v>18</v>
      </c>
      <c r="C22" s="60"/>
      <c r="D22" s="60"/>
      <c r="E22" s="180"/>
      <c r="F22" s="60"/>
    </row>
    <row r="23" spans="1:6" ht="12.75">
      <c r="A23" s="219" t="s">
        <v>20</v>
      </c>
      <c r="B23" s="220" t="s">
        <v>26</v>
      </c>
      <c r="C23" s="60">
        <v>35551</v>
      </c>
      <c r="D23" s="60">
        <v>59678</v>
      </c>
      <c r="E23" s="180"/>
      <c r="F23" s="60">
        <v>59678</v>
      </c>
    </row>
    <row r="24" spans="1:6" ht="12.75">
      <c r="A24" s="219" t="s">
        <v>22</v>
      </c>
      <c r="B24" s="220" t="s">
        <v>21</v>
      </c>
      <c r="C24" s="60"/>
      <c r="D24" s="60"/>
      <c r="E24" s="180"/>
      <c r="F24" s="60"/>
    </row>
    <row r="25" spans="1:6" ht="12.75">
      <c r="A25" s="219" t="s">
        <v>24</v>
      </c>
      <c r="B25" s="221" t="s">
        <v>23</v>
      </c>
      <c r="C25" s="200">
        <v>32290</v>
      </c>
      <c r="D25" s="200">
        <v>40956</v>
      </c>
      <c r="E25" s="222"/>
      <c r="F25" s="200">
        <v>40956</v>
      </c>
    </row>
    <row r="26" spans="1:6" ht="13.5" thickBot="1">
      <c r="A26" s="219" t="s">
        <v>71</v>
      </c>
      <c r="B26" s="223" t="s">
        <v>25</v>
      </c>
      <c r="C26" s="224">
        <v>3261</v>
      </c>
      <c r="D26" s="224">
        <v>18722</v>
      </c>
      <c r="E26" s="225"/>
      <c r="F26" s="224">
        <v>18722</v>
      </c>
    </row>
    <row r="27" spans="1:6" ht="12.75">
      <c r="A27" s="226"/>
      <c r="B27" s="227"/>
      <c r="C27" s="49"/>
      <c r="D27" s="49"/>
      <c r="E27" s="49"/>
      <c r="F27" s="49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1:J21"/>
  <sheetViews>
    <sheetView workbookViewId="0" topLeftCell="A13">
      <selection activeCell="D11" sqref="D11"/>
    </sheetView>
  </sheetViews>
  <sheetFormatPr defaultColWidth="9.140625" defaultRowHeight="12.75"/>
  <cols>
    <col min="1" max="1" width="5.8515625" style="529" customWidth="1"/>
    <col min="2" max="2" width="30.8515625" style="530" customWidth="1"/>
    <col min="3" max="3" width="14.57421875" style="530" customWidth="1"/>
    <col min="4" max="9" width="11.00390625" style="530" customWidth="1"/>
    <col min="10" max="10" width="11.8515625" style="530" customWidth="1"/>
    <col min="11" max="16384" width="8.00390625" style="530" customWidth="1"/>
  </cols>
  <sheetData>
    <row r="1" ht="14.25" thickBot="1">
      <c r="J1" s="531" t="s">
        <v>592</v>
      </c>
    </row>
    <row r="2" spans="1:10" s="535" customFormat="1" ht="26.25" customHeight="1">
      <c r="A2" s="1444" t="s">
        <v>593</v>
      </c>
      <c r="B2" s="1442" t="s">
        <v>594</v>
      </c>
      <c r="C2" s="1442" t="s">
        <v>595</v>
      </c>
      <c r="D2" s="1442" t="s">
        <v>596</v>
      </c>
      <c r="E2" s="1442" t="s">
        <v>967</v>
      </c>
      <c r="F2" s="532" t="s">
        <v>597</v>
      </c>
      <c r="G2" s="533"/>
      <c r="H2" s="533"/>
      <c r="I2" s="534"/>
      <c r="J2" s="1063" t="s">
        <v>598</v>
      </c>
    </row>
    <row r="3" spans="1:10" s="539" customFormat="1" ht="32.25" customHeight="1" thickBot="1">
      <c r="A3" s="1445"/>
      <c r="B3" s="1446"/>
      <c r="C3" s="1446"/>
      <c r="D3" s="1443"/>
      <c r="E3" s="1443"/>
      <c r="F3" s="536" t="s">
        <v>600</v>
      </c>
      <c r="G3" s="537" t="s">
        <v>601</v>
      </c>
      <c r="H3" s="537" t="s">
        <v>968</v>
      </c>
      <c r="I3" s="538" t="s">
        <v>969</v>
      </c>
      <c r="J3" s="1441"/>
    </row>
    <row r="4" spans="1:10" s="544" customFormat="1" ht="13.5" customHeight="1" thickBot="1">
      <c r="A4" s="540">
        <v>1</v>
      </c>
      <c r="B4" s="541">
        <v>2</v>
      </c>
      <c r="C4" s="542">
        <v>3</v>
      </c>
      <c r="D4" s="542">
        <v>4</v>
      </c>
      <c r="E4" s="542">
        <v>5</v>
      </c>
      <c r="F4" s="542">
        <v>6</v>
      </c>
      <c r="G4" s="542">
        <v>7</v>
      </c>
      <c r="H4" s="542">
        <v>8</v>
      </c>
      <c r="I4" s="542">
        <v>9</v>
      </c>
      <c r="J4" s="543" t="s">
        <v>602</v>
      </c>
    </row>
    <row r="5" spans="1:10" ht="33.75" customHeight="1">
      <c r="A5" s="545" t="s">
        <v>1062</v>
      </c>
      <c r="B5" s="546" t="s">
        <v>603</v>
      </c>
      <c r="C5" s="547"/>
      <c r="D5" s="548">
        <v>395000</v>
      </c>
      <c r="E5" s="548">
        <f>SUM(E6:E7)</f>
        <v>0</v>
      </c>
      <c r="F5" s="548">
        <v>395000</v>
      </c>
      <c r="G5" s="548">
        <f>SUM(G6:G7)</f>
        <v>0</v>
      </c>
      <c r="H5" s="548">
        <f>SUM(H6:H7)</f>
        <v>0</v>
      </c>
      <c r="I5" s="549">
        <f>SUM(I6:I7)</f>
        <v>0</v>
      </c>
      <c r="J5" s="550">
        <f aca="true" t="shared" si="0" ref="J5:J10">SUM(F5:I5)</f>
        <v>395000</v>
      </c>
    </row>
    <row r="6" spans="1:10" ht="21" customHeight="1">
      <c r="A6" s="551" t="s">
        <v>1064</v>
      </c>
      <c r="B6" s="552" t="s">
        <v>659</v>
      </c>
      <c r="C6" s="553">
        <v>2011</v>
      </c>
      <c r="D6" s="554">
        <v>395000</v>
      </c>
      <c r="E6" s="554"/>
      <c r="F6" s="554">
        <v>395000</v>
      </c>
      <c r="G6" s="554"/>
      <c r="H6" s="554"/>
      <c r="I6" s="555"/>
      <c r="J6" s="556">
        <f t="shared" si="0"/>
        <v>395000</v>
      </c>
    </row>
    <row r="7" spans="1:10" ht="21" customHeight="1" thickBot="1">
      <c r="A7" s="551" t="s">
        <v>1066</v>
      </c>
      <c r="B7" s="552" t="s">
        <v>604</v>
      </c>
      <c r="C7" s="553"/>
      <c r="D7" s="554"/>
      <c r="E7" s="554"/>
      <c r="F7" s="554"/>
      <c r="G7" s="554"/>
      <c r="H7" s="554"/>
      <c r="I7" s="555"/>
      <c r="J7" s="556">
        <f t="shared" si="0"/>
        <v>0</v>
      </c>
    </row>
    <row r="8" spans="1:10" ht="36" customHeight="1">
      <c r="A8" s="545" t="s">
        <v>1067</v>
      </c>
      <c r="B8" s="557" t="s">
        <v>660</v>
      </c>
      <c r="C8" s="558"/>
      <c r="D8" s="559">
        <f aca="true" t="shared" si="1" ref="D8:I8">SUM(D9:D13)</f>
        <v>550127</v>
      </c>
      <c r="E8" s="559">
        <f t="shared" si="1"/>
        <v>25928</v>
      </c>
      <c r="F8" s="559">
        <f t="shared" si="1"/>
        <v>26527</v>
      </c>
      <c r="G8" s="559">
        <f t="shared" si="1"/>
        <v>27060</v>
      </c>
      <c r="H8" s="559">
        <f t="shared" si="1"/>
        <v>27060</v>
      </c>
      <c r="I8" s="560">
        <f t="shared" si="1"/>
        <v>333421</v>
      </c>
      <c r="J8" s="561">
        <f t="shared" si="0"/>
        <v>414068</v>
      </c>
    </row>
    <row r="9" spans="1:10" ht="21" customHeight="1">
      <c r="A9" s="551" t="s">
        <v>1068</v>
      </c>
      <c r="B9" s="552" t="s">
        <v>966</v>
      </c>
      <c r="C9" s="553">
        <v>2007</v>
      </c>
      <c r="D9" s="554">
        <v>83370</v>
      </c>
      <c r="E9" s="554">
        <v>1000</v>
      </c>
      <c r="F9" s="554"/>
      <c r="G9" s="554"/>
      <c r="H9" s="554"/>
      <c r="I9" s="555">
        <v>80003</v>
      </c>
      <c r="J9" s="556">
        <f t="shared" si="0"/>
        <v>80003</v>
      </c>
    </row>
    <row r="10" spans="1:10" ht="21" customHeight="1" thickBot="1">
      <c r="A10" s="551" t="s">
        <v>10</v>
      </c>
      <c r="B10" s="552" t="s">
        <v>970</v>
      </c>
      <c r="C10" s="553">
        <v>2005</v>
      </c>
      <c r="D10" s="554">
        <v>430000</v>
      </c>
      <c r="E10" s="554">
        <v>24928</v>
      </c>
      <c r="F10" s="554">
        <v>24928</v>
      </c>
      <c r="G10" s="554">
        <v>24928</v>
      </c>
      <c r="H10" s="554">
        <v>24928</v>
      </c>
      <c r="I10" s="555">
        <v>224285</v>
      </c>
      <c r="J10" s="556">
        <f t="shared" si="0"/>
        <v>299069</v>
      </c>
    </row>
    <row r="11" spans="1:10" ht="21" customHeight="1">
      <c r="A11" s="545" t="s">
        <v>12</v>
      </c>
      <c r="B11" s="552" t="s">
        <v>971</v>
      </c>
      <c r="C11" s="553">
        <v>2010</v>
      </c>
      <c r="D11" s="554">
        <v>27788</v>
      </c>
      <c r="E11" s="554"/>
      <c r="F11" s="554">
        <v>1209</v>
      </c>
      <c r="G11" s="554">
        <v>1612</v>
      </c>
      <c r="H11" s="554">
        <v>1612</v>
      </c>
      <c r="I11" s="555">
        <v>23355</v>
      </c>
      <c r="J11" s="556">
        <f aca="true" t="shared" si="2" ref="J11:J20">SUM(F11:I11)</f>
        <v>27788</v>
      </c>
    </row>
    <row r="12" spans="1:10" ht="21" customHeight="1">
      <c r="A12" s="551" t="s">
        <v>15</v>
      </c>
      <c r="B12" s="552" t="s">
        <v>972</v>
      </c>
      <c r="C12" s="553">
        <v>2010</v>
      </c>
      <c r="D12" s="554">
        <v>8969</v>
      </c>
      <c r="E12" s="554"/>
      <c r="F12" s="554">
        <v>390</v>
      </c>
      <c r="G12" s="554">
        <v>520</v>
      </c>
      <c r="H12" s="554">
        <v>520</v>
      </c>
      <c r="I12" s="555">
        <v>5778</v>
      </c>
      <c r="J12" s="556">
        <f t="shared" si="2"/>
        <v>7208</v>
      </c>
    </row>
    <row r="13" spans="1:10" ht="24" customHeight="1" thickBot="1">
      <c r="A13" s="551" t="s">
        <v>17</v>
      </c>
      <c r="B13" s="552"/>
      <c r="C13" s="553"/>
      <c r="D13" s="554"/>
      <c r="E13" s="554"/>
      <c r="F13" s="554"/>
      <c r="G13" s="554"/>
      <c r="H13" s="554"/>
      <c r="I13" s="555"/>
      <c r="J13" s="556">
        <f t="shared" si="2"/>
        <v>0</v>
      </c>
    </row>
    <row r="14" spans="1:10" ht="21" customHeight="1">
      <c r="A14" s="545" t="s">
        <v>19</v>
      </c>
      <c r="B14" s="562" t="s">
        <v>605</v>
      </c>
      <c r="C14" s="558"/>
      <c r="D14" s="559">
        <f aca="true" t="shared" si="3" ref="D14:I14">SUM(D15:D15)</f>
        <v>126269</v>
      </c>
      <c r="E14" s="559">
        <f t="shared" si="3"/>
        <v>3190</v>
      </c>
      <c r="F14" s="559">
        <f t="shared" si="3"/>
        <v>123079</v>
      </c>
      <c r="G14" s="559">
        <f t="shared" si="3"/>
        <v>0</v>
      </c>
      <c r="H14" s="559">
        <f t="shared" si="3"/>
        <v>0</v>
      </c>
      <c r="I14" s="560">
        <f t="shared" si="3"/>
        <v>0</v>
      </c>
      <c r="J14" s="556">
        <f t="shared" si="2"/>
        <v>123079</v>
      </c>
    </row>
    <row r="15" spans="1:10" ht="21" customHeight="1">
      <c r="A15" s="551" t="s">
        <v>20</v>
      </c>
      <c r="B15" s="552" t="s">
        <v>974</v>
      </c>
      <c r="C15" s="553">
        <v>2012</v>
      </c>
      <c r="D15" s="554">
        <v>126269</v>
      </c>
      <c r="E15" s="554">
        <v>3190</v>
      </c>
      <c r="F15" s="554">
        <v>123079</v>
      </c>
      <c r="G15" s="554"/>
      <c r="H15" s="554"/>
      <c r="I15" s="555"/>
      <c r="J15" s="556">
        <f>SUM(F15:I15)</f>
        <v>123079</v>
      </c>
    </row>
    <row r="16" spans="1:10" ht="21" customHeight="1" thickBot="1">
      <c r="A16" s="551" t="s">
        <v>22</v>
      </c>
      <c r="B16" s="562" t="s">
        <v>606</v>
      </c>
      <c r="C16" s="558"/>
      <c r="D16" s="559">
        <f aca="true" t="shared" si="4" ref="D16:I16">SUM(D17:D17)</f>
        <v>0</v>
      </c>
      <c r="E16" s="559">
        <f t="shared" si="4"/>
        <v>0</v>
      </c>
      <c r="F16" s="559">
        <f t="shared" si="4"/>
        <v>0</v>
      </c>
      <c r="G16" s="559">
        <f t="shared" si="4"/>
        <v>0</v>
      </c>
      <c r="H16" s="559">
        <f t="shared" si="4"/>
        <v>0</v>
      </c>
      <c r="I16" s="560">
        <f t="shared" si="4"/>
        <v>0</v>
      </c>
      <c r="J16" s="556">
        <f t="shared" si="2"/>
        <v>0</v>
      </c>
    </row>
    <row r="17" spans="1:10" ht="21" customHeight="1">
      <c r="A17" s="545" t="s">
        <v>24</v>
      </c>
      <c r="B17" s="552" t="s">
        <v>604</v>
      </c>
      <c r="C17" s="553"/>
      <c r="D17" s="554"/>
      <c r="E17" s="554"/>
      <c r="F17" s="554"/>
      <c r="G17" s="554"/>
      <c r="H17" s="554"/>
      <c r="I17" s="555"/>
      <c r="J17" s="556">
        <f t="shared" si="2"/>
        <v>0</v>
      </c>
    </row>
    <row r="18" spans="1:10" ht="21" customHeight="1">
      <c r="A18" s="551" t="s">
        <v>71</v>
      </c>
      <c r="B18" s="563" t="s">
        <v>607</v>
      </c>
      <c r="C18" s="564"/>
      <c r="D18" s="565">
        <f aca="true" t="shared" si="5" ref="D18:I18">SUM(D19:D20)</f>
        <v>14647</v>
      </c>
      <c r="E18" s="565">
        <f t="shared" si="5"/>
        <v>0</v>
      </c>
      <c r="F18" s="565">
        <f t="shared" si="5"/>
        <v>14647</v>
      </c>
      <c r="G18" s="565">
        <f t="shared" si="5"/>
        <v>0</v>
      </c>
      <c r="H18" s="565">
        <f t="shared" si="5"/>
        <v>0</v>
      </c>
      <c r="I18" s="566">
        <f t="shared" si="5"/>
        <v>0</v>
      </c>
      <c r="J18" s="556">
        <f t="shared" si="2"/>
        <v>14647</v>
      </c>
    </row>
    <row r="19" spans="1:10" ht="21" customHeight="1" thickBot="1">
      <c r="A19" s="551" t="s">
        <v>75</v>
      </c>
      <c r="B19" s="552" t="s">
        <v>973</v>
      </c>
      <c r="C19" s="553"/>
      <c r="D19" s="554">
        <v>14647</v>
      </c>
      <c r="E19" s="554"/>
      <c r="F19" s="554">
        <v>14647</v>
      </c>
      <c r="G19" s="554"/>
      <c r="H19" s="554"/>
      <c r="I19" s="555"/>
      <c r="J19" s="556">
        <f t="shared" si="2"/>
        <v>14647</v>
      </c>
    </row>
    <row r="20" spans="1:10" ht="21" customHeight="1" thickBot="1">
      <c r="A20" s="545" t="s">
        <v>79</v>
      </c>
      <c r="B20" s="552" t="s">
        <v>604</v>
      </c>
      <c r="C20" s="567"/>
      <c r="D20" s="568"/>
      <c r="E20" s="568"/>
      <c r="F20" s="568"/>
      <c r="G20" s="568"/>
      <c r="H20" s="568"/>
      <c r="I20" s="569"/>
      <c r="J20" s="556">
        <f t="shared" si="2"/>
        <v>0</v>
      </c>
    </row>
    <row r="21" spans="1:10" ht="21" customHeight="1" thickBot="1">
      <c r="A21" s="551" t="s">
        <v>84</v>
      </c>
      <c r="B21" s="570" t="s">
        <v>608</v>
      </c>
      <c r="C21" s="571"/>
      <c r="D21" s="572">
        <f aca="true" t="shared" si="6" ref="D21:J21">D5+D8+D14+D16+D18</f>
        <v>1086043</v>
      </c>
      <c r="E21" s="572">
        <f t="shared" si="6"/>
        <v>29118</v>
      </c>
      <c r="F21" s="572">
        <f t="shared" si="6"/>
        <v>559253</v>
      </c>
      <c r="G21" s="572">
        <f t="shared" si="6"/>
        <v>27060</v>
      </c>
      <c r="H21" s="572">
        <f t="shared" si="6"/>
        <v>27060</v>
      </c>
      <c r="I21" s="573">
        <f t="shared" si="6"/>
        <v>333421</v>
      </c>
      <c r="J21" s="574">
        <f t="shared" si="6"/>
        <v>946794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91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20. melléklet a .../......(.......)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19"/>
  <dimension ref="A1:I19"/>
  <sheetViews>
    <sheetView workbookViewId="0" topLeftCell="A1">
      <selection activeCell="A1" sqref="A1:I1"/>
    </sheetView>
  </sheetViews>
  <sheetFormatPr defaultColWidth="9.140625" defaultRowHeight="12.75"/>
  <cols>
    <col min="1" max="1" width="4.7109375" style="498" customWidth="1"/>
    <col min="2" max="2" width="33.7109375" style="498" customWidth="1"/>
    <col min="3" max="8" width="11.8515625" style="498" customWidth="1"/>
    <col min="9" max="9" width="13.00390625" style="498" customWidth="1"/>
    <col min="10" max="16384" width="8.00390625" style="498" customWidth="1"/>
  </cols>
  <sheetData>
    <row r="1" spans="1:9" ht="34.5" customHeight="1">
      <c r="A1" s="1447" t="s">
        <v>364</v>
      </c>
      <c r="B1" s="1448"/>
      <c r="C1" s="1448"/>
      <c r="D1" s="1448"/>
      <c r="E1" s="1448"/>
      <c r="F1" s="1448"/>
      <c r="G1" s="1448"/>
      <c r="H1" s="1448"/>
      <c r="I1" s="1448"/>
    </row>
    <row r="2" spans="8:9" ht="14.25" thickBot="1">
      <c r="H2" s="1449" t="s">
        <v>567</v>
      </c>
      <c r="I2" s="1449"/>
    </row>
    <row r="3" spans="1:9" ht="13.5" thickBot="1">
      <c r="A3" s="1458" t="s">
        <v>498</v>
      </c>
      <c r="B3" s="1460" t="s">
        <v>568</v>
      </c>
      <c r="C3" s="1462" t="s">
        <v>569</v>
      </c>
      <c r="D3" s="1466" t="s">
        <v>570</v>
      </c>
      <c r="E3" s="1467"/>
      <c r="F3" s="1467"/>
      <c r="G3" s="1467"/>
      <c r="H3" s="1467"/>
      <c r="I3" s="1464" t="s">
        <v>571</v>
      </c>
    </row>
    <row r="4" spans="1:9" s="501" customFormat="1" ht="42" customHeight="1" thickBot="1">
      <c r="A4" s="1459"/>
      <c r="B4" s="1461"/>
      <c r="C4" s="1463"/>
      <c r="D4" s="499" t="s">
        <v>572</v>
      </c>
      <c r="E4" s="499" t="s">
        <v>573</v>
      </c>
      <c r="F4" s="499" t="s">
        <v>574</v>
      </c>
      <c r="G4" s="500" t="s">
        <v>575</v>
      </c>
      <c r="H4" s="500" t="s">
        <v>576</v>
      </c>
      <c r="I4" s="1465"/>
    </row>
    <row r="5" spans="1:9" s="501" customFormat="1" ht="12" customHeight="1" thickBot="1">
      <c r="A5" s="502">
        <v>1</v>
      </c>
      <c r="B5" s="503">
        <v>2</v>
      </c>
      <c r="C5" s="503">
        <v>3</v>
      </c>
      <c r="D5" s="503">
        <v>4</v>
      </c>
      <c r="E5" s="503">
        <v>5</v>
      </c>
      <c r="F5" s="503">
        <v>6</v>
      </c>
      <c r="G5" s="503">
        <v>7</v>
      </c>
      <c r="H5" s="503" t="s">
        <v>577</v>
      </c>
      <c r="I5" s="504" t="s">
        <v>578</v>
      </c>
    </row>
    <row r="6" spans="1:9" s="501" customFormat="1" ht="18" customHeight="1">
      <c r="A6" s="1455" t="s">
        <v>579</v>
      </c>
      <c r="B6" s="1456"/>
      <c r="C6" s="1456"/>
      <c r="D6" s="1456"/>
      <c r="E6" s="1456"/>
      <c r="F6" s="1456"/>
      <c r="G6" s="1456"/>
      <c r="H6" s="1456"/>
      <c r="I6" s="1457"/>
    </row>
    <row r="7" spans="1:9" ht="15.75" customHeight="1">
      <c r="A7" s="505" t="s">
        <v>1062</v>
      </c>
      <c r="B7" s="506" t="s">
        <v>580</v>
      </c>
      <c r="C7" s="507"/>
      <c r="D7" s="508"/>
      <c r="E7" s="508"/>
      <c r="F7" s="508"/>
      <c r="G7" s="509"/>
      <c r="H7" s="510">
        <f aca="true" t="shared" si="0" ref="H7:H13">SUM(D7:G7)</f>
        <v>0</v>
      </c>
      <c r="I7" s="511">
        <f aca="true" t="shared" si="1" ref="I7:I13">C7+H7</f>
        <v>0</v>
      </c>
    </row>
    <row r="8" spans="1:9" ht="22.5">
      <c r="A8" s="505" t="s">
        <v>1064</v>
      </c>
      <c r="B8" s="506" t="s">
        <v>581</v>
      </c>
      <c r="C8" s="507"/>
      <c r="D8" s="508"/>
      <c r="E8" s="508"/>
      <c r="F8" s="508"/>
      <c r="G8" s="509"/>
      <c r="H8" s="510">
        <f t="shared" si="0"/>
        <v>0</v>
      </c>
      <c r="I8" s="511">
        <f t="shared" si="1"/>
        <v>0</v>
      </c>
    </row>
    <row r="9" spans="1:9" ht="22.5">
      <c r="A9" s="505" t="s">
        <v>1066</v>
      </c>
      <c r="B9" s="506" t="s">
        <v>582</v>
      </c>
      <c r="C9" s="507"/>
      <c r="D9" s="508"/>
      <c r="E9" s="508"/>
      <c r="F9" s="508"/>
      <c r="G9" s="509"/>
      <c r="H9" s="510">
        <f t="shared" si="0"/>
        <v>0</v>
      </c>
      <c r="I9" s="511">
        <f t="shared" si="1"/>
        <v>0</v>
      </c>
    </row>
    <row r="10" spans="1:9" ht="15.75" customHeight="1">
      <c r="A10" s="505" t="s">
        <v>1067</v>
      </c>
      <c r="B10" s="506" t="s">
        <v>583</v>
      </c>
      <c r="C10" s="507"/>
      <c r="D10" s="508"/>
      <c r="E10" s="508"/>
      <c r="F10" s="508"/>
      <c r="G10" s="509"/>
      <c r="H10" s="510">
        <f t="shared" si="0"/>
        <v>0</v>
      </c>
      <c r="I10" s="511">
        <f t="shared" si="1"/>
        <v>0</v>
      </c>
    </row>
    <row r="11" spans="1:9" ht="22.5">
      <c r="A11" s="505" t="s">
        <v>1068</v>
      </c>
      <c r="B11" s="506" t="s">
        <v>584</v>
      </c>
      <c r="C11" s="507"/>
      <c r="D11" s="508"/>
      <c r="E11" s="508"/>
      <c r="F11" s="508"/>
      <c r="G11" s="509"/>
      <c r="H11" s="510">
        <f t="shared" si="0"/>
        <v>0</v>
      </c>
      <c r="I11" s="511">
        <f t="shared" si="1"/>
        <v>0</v>
      </c>
    </row>
    <row r="12" spans="1:9" ht="15.75" customHeight="1">
      <c r="A12" s="512" t="s">
        <v>10</v>
      </c>
      <c r="B12" s="513" t="s">
        <v>585</v>
      </c>
      <c r="C12" s="514">
        <v>20372</v>
      </c>
      <c r="D12" s="515">
        <v>35322</v>
      </c>
      <c r="E12" s="515"/>
      <c r="F12" s="515"/>
      <c r="G12" s="516"/>
      <c r="H12" s="510">
        <f t="shared" si="0"/>
        <v>35322</v>
      </c>
      <c r="I12" s="511">
        <f t="shared" si="1"/>
        <v>55694</v>
      </c>
    </row>
    <row r="13" spans="1:9" ht="15.75" customHeight="1" thickBot="1">
      <c r="A13" s="517" t="s">
        <v>12</v>
      </c>
      <c r="B13" s="518" t="s">
        <v>586</v>
      </c>
      <c r="C13" s="519"/>
      <c r="D13" s="520"/>
      <c r="E13" s="520"/>
      <c r="F13" s="520"/>
      <c r="G13" s="521"/>
      <c r="H13" s="510">
        <f t="shared" si="0"/>
        <v>0</v>
      </c>
      <c r="I13" s="511">
        <f t="shared" si="1"/>
        <v>0</v>
      </c>
    </row>
    <row r="14" spans="1:9" s="525" customFormat="1" ht="18" customHeight="1" thickBot="1">
      <c r="A14" s="1453" t="s">
        <v>587</v>
      </c>
      <c r="B14" s="1454"/>
      <c r="C14" s="522">
        <f aca="true" t="shared" si="2" ref="C14:I14">SUM(C7:C13)</f>
        <v>20372</v>
      </c>
      <c r="D14" s="522">
        <f t="shared" si="2"/>
        <v>35322</v>
      </c>
      <c r="E14" s="522">
        <f t="shared" si="2"/>
        <v>0</v>
      </c>
      <c r="F14" s="522">
        <f t="shared" si="2"/>
        <v>0</v>
      </c>
      <c r="G14" s="523">
        <f t="shared" si="2"/>
        <v>0</v>
      </c>
      <c r="H14" s="523">
        <f t="shared" si="2"/>
        <v>35322</v>
      </c>
      <c r="I14" s="524">
        <f t="shared" si="2"/>
        <v>55694</v>
      </c>
    </row>
    <row r="15" spans="1:9" s="526" customFormat="1" ht="18" customHeight="1">
      <c r="A15" s="1450" t="s">
        <v>588</v>
      </c>
      <c r="B15" s="1451"/>
      <c r="C15" s="1451"/>
      <c r="D15" s="1451"/>
      <c r="E15" s="1451"/>
      <c r="F15" s="1451"/>
      <c r="G15" s="1451"/>
      <c r="H15" s="1451"/>
      <c r="I15" s="1452"/>
    </row>
    <row r="16" spans="1:9" s="526" customFormat="1" ht="12.75">
      <c r="A16" s="505" t="s">
        <v>1062</v>
      </c>
      <c r="B16" s="506" t="s">
        <v>589</v>
      </c>
      <c r="C16" s="507"/>
      <c r="D16" s="508"/>
      <c r="E16" s="508"/>
      <c r="F16" s="508"/>
      <c r="G16" s="509"/>
      <c r="H16" s="510">
        <f>SUM(D16:G16)</f>
        <v>0</v>
      </c>
      <c r="I16" s="511">
        <f>C16+H16</f>
        <v>0</v>
      </c>
    </row>
    <row r="17" spans="1:9" ht="13.5" thickBot="1">
      <c r="A17" s="517" t="s">
        <v>1064</v>
      </c>
      <c r="B17" s="518" t="s">
        <v>586</v>
      </c>
      <c r="C17" s="519"/>
      <c r="D17" s="520"/>
      <c r="E17" s="520"/>
      <c r="F17" s="520"/>
      <c r="G17" s="521"/>
      <c r="H17" s="510">
        <f>SUM(D17:G17)</f>
        <v>0</v>
      </c>
      <c r="I17" s="527">
        <f>C17+H17</f>
        <v>0</v>
      </c>
    </row>
    <row r="18" spans="1:9" ht="15.75" customHeight="1" thickBot="1">
      <c r="A18" s="1453" t="s">
        <v>590</v>
      </c>
      <c r="B18" s="1454"/>
      <c r="C18" s="522">
        <f aca="true" t="shared" si="3" ref="C18:I18">SUM(C16:C17)</f>
        <v>0</v>
      </c>
      <c r="D18" s="522">
        <f t="shared" si="3"/>
        <v>0</v>
      </c>
      <c r="E18" s="522">
        <f t="shared" si="3"/>
        <v>0</v>
      </c>
      <c r="F18" s="522">
        <f t="shared" si="3"/>
        <v>0</v>
      </c>
      <c r="G18" s="523">
        <f t="shared" si="3"/>
        <v>0</v>
      </c>
      <c r="H18" s="523">
        <f t="shared" si="3"/>
        <v>0</v>
      </c>
      <c r="I18" s="524">
        <f t="shared" si="3"/>
        <v>0</v>
      </c>
    </row>
    <row r="19" spans="1:9" ht="18" customHeight="1" thickBot="1">
      <c r="A19" s="1468" t="s">
        <v>591</v>
      </c>
      <c r="B19" s="1469"/>
      <c r="C19" s="528">
        <f aca="true" t="shared" si="4" ref="C19:I19">C14+C18</f>
        <v>20372</v>
      </c>
      <c r="D19" s="528">
        <f t="shared" si="4"/>
        <v>35322</v>
      </c>
      <c r="E19" s="528">
        <f t="shared" si="4"/>
        <v>0</v>
      </c>
      <c r="F19" s="528">
        <f t="shared" si="4"/>
        <v>0</v>
      </c>
      <c r="G19" s="528">
        <f t="shared" si="4"/>
        <v>0</v>
      </c>
      <c r="H19" s="528">
        <f t="shared" si="4"/>
        <v>35322</v>
      </c>
      <c r="I19" s="524">
        <f t="shared" si="4"/>
        <v>55694</v>
      </c>
    </row>
  </sheetData>
  <sheetProtection/>
  <mergeCells count="12"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21. melléklet a .../.......(.......)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1"/>
  <dimension ref="A2:G20"/>
  <sheetViews>
    <sheetView workbookViewId="0" topLeftCell="A4">
      <selection activeCell="F2" sqref="F2:G2"/>
    </sheetView>
  </sheetViews>
  <sheetFormatPr defaultColWidth="9.140625" defaultRowHeight="12.75"/>
  <cols>
    <col min="1" max="1" width="39.8515625" style="50" customWidth="1"/>
    <col min="2" max="2" width="14.7109375" style="50" customWidth="1"/>
    <col min="3" max="5" width="12.57421875" style="50" bestFit="1" customWidth="1"/>
    <col min="6" max="6" width="13.140625" style="50" customWidth="1"/>
    <col min="7" max="7" width="16.421875" style="50" customWidth="1"/>
    <col min="8" max="16384" width="9.140625" style="50" customWidth="1"/>
  </cols>
  <sheetData>
    <row r="2" spans="1:7" ht="15.75">
      <c r="A2" s="186"/>
      <c r="B2" s="186"/>
      <c r="C2" s="186"/>
      <c r="D2" s="186"/>
      <c r="F2" s="1425" t="s">
        <v>645</v>
      </c>
      <c r="G2" s="1425"/>
    </row>
    <row r="3" spans="1:7" ht="15.75">
      <c r="A3" s="186"/>
      <c r="B3" s="186"/>
      <c r="C3" s="186"/>
      <c r="D3" s="186"/>
      <c r="E3" s="1472" t="s">
        <v>975</v>
      </c>
      <c r="F3" s="1472"/>
      <c r="G3" s="1472"/>
    </row>
    <row r="4" spans="1:7" ht="15.75">
      <c r="A4" s="186"/>
      <c r="B4" s="186"/>
      <c r="C4" s="186"/>
      <c r="D4" s="186"/>
      <c r="F4" s="102"/>
      <c r="G4" s="102"/>
    </row>
    <row r="5" spans="1:7" ht="15.75">
      <c r="A5" s="186"/>
      <c r="B5" s="186"/>
      <c r="C5" s="186"/>
      <c r="D5" s="186"/>
      <c r="F5" s="102"/>
      <c r="G5" s="102"/>
    </row>
    <row r="6" spans="1:7" ht="15.75">
      <c r="A6" s="186"/>
      <c r="B6" s="186"/>
      <c r="C6" s="186"/>
      <c r="D6" s="186"/>
      <c r="E6" s="230"/>
      <c r="F6" s="231"/>
      <c r="G6" s="231"/>
    </row>
    <row r="7" spans="1:7" ht="19.5">
      <c r="A7" s="1016" t="s">
        <v>27</v>
      </c>
      <c r="B7" s="1016"/>
      <c r="C7" s="1016"/>
      <c r="D7" s="1016"/>
      <c r="E7" s="1016"/>
      <c r="F7" s="1016"/>
      <c r="G7" s="1016"/>
    </row>
    <row r="8" spans="1:7" ht="15.75">
      <c r="A8" s="186"/>
      <c r="B8" s="186"/>
      <c r="C8" s="186"/>
      <c r="D8" s="186"/>
      <c r="E8" s="186"/>
      <c r="F8" s="186"/>
      <c r="G8" s="186"/>
    </row>
    <row r="9" spans="1:7" ht="15.75">
      <c r="A9" s="186"/>
      <c r="B9" s="186"/>
      <c r="C9" s="186"/>
      <c r="D9" s="186"/>
      <c r="E9" s="186"/>
      <c r="F9" s="186"/>
      <c r="G9" s="186"/>
    </row>
    <row r="10" spans="1:7" ht="16.5" thickBot="1">
      <c r="A10" s="186"/>
      <c r="B10" s="186"/>
      <c r="C10" s="186"/>
      <c r="D10" s="186"/>
      <c r="E10" s="186"/>
      <c r="F10" s="186"/>
      <c r="G10" s="232" t="s">
        <v>1013</v>
      </c>
    </row>
    <row r="11" spans="1:7" ht="15.75">
      <c r="A11" s="233"/>
      <c r="B11" s="234" t="s">
        <v>28</v>
      </c>
      <c r="C11" s="1470" t="s">
        <v>29</v>
      </c>
      <c r="D11" s="1470"/>
      <c r="E11" s="1470"/>
      <c r="F11" s="1470"/>
      <c r="G11" s="1471"/>
    </row>
    <row r="12" spans="1:7" ht="16.5" thickBot="1">
      <c r="A12" s="235" t="s">
        <v>1014</v>
      </c>
      <c r="B12" s="693">
        <v>41274</v>
      </c>
      <c r="C12" s="236">
        <v>2013</v>
      </c>
      <c r="D12" s="960">
        <v>2014</v>
      </c>
      <c r="E12" s="960">
        <v>2015</v>
      </c>
      <c r="F12" s="960">
        <v>2016</v>
      </c>
      <c r="G12" s="237">
        <v>2017</v>
      </c>
    </row>
    <row r="13" spans="1:7" ht="19.5" customHeight="1">
      <c r="A13" s="238" t="s">
        <v>273</v>
      </c>
      <c r="B13" s="961">
        <v>299069</v>
      </c>
      <c r="C13" s="962">
        <v>24928</v>
      </c>
      <c r="D13" s="963">
        <v>24928</v>
      </c>
      <c r="E13" s="963">
        <v>24928</v>
      </c>
      <c r="F13" s="964">
        <v>24928</v>
      </c>
      <c r="G13" s="239">
        <v>24928</v>
      </c>
    </row>
    <row r="14" spans="1:7" ht="19.5" customHeight="1">
      <c r="A14" s="324" t="s">
        <v>677</v>
      </c>
      <c r="B14" s="965">
        <v>80003</v>
      </c>
      <c r="C14" s="966">
        <f>-D14</f>
        <v>0</v>
      </c>
      <c r="D14" s="966">
        <f>-E14</f>
        <v>0</v>
      </c>
      <c r="E14" s="966">
        <f>-G14</f>
        <v>0</v>
      </c>
      <c r="F14" s="967">
        <v>80003</v>
      </c>
      <c r="G14" s="968">
        <f>-I15</f>
        <v>0</v>
      </c>
    </row>
    <row r="15" spans="1:7" ht="36" customHeight="1">
      <c r="A15" s="446" t="s">
        <v>373</v>
      </c>
      <c r="B15" s="969">
        <v>23444</v>
      </c>
      <c r="C15" s="970">
        <v>1209</v>
      </c>
      <c r="D15" s="970">
        <v>1612</v>
      </c>
      <c r="E15" s="970">
        <v>1612</v>
      </c>
      <c r="F15" s="971">
        <v>1612</v>
      </c>
      <c r="G15" s="972">
        <v>1612</v>
      </c>
    </row>
    <row r="16" spans="1:7" ht="36" customHeight="1">
      <c r="A16" s="446" t="s">
        <v>374</v>
      </c>
      <c r="B16" s="969">
        <v>7208</v>
      </c>
      <c r="C16" s="325">
        <v>390</v>
      </c>
      <c r="D16" s="325">
        <v>520</v>
      </c>
      <c r="E16" s="325">
        <v>520</v>
      </c>
      <c r="F16" s="325">
        <v>520</v>
      </c>
      <c r="G16" s="968">
        <v>520</v>
      </c>
    </row>
    <row r="17" spans="1:7" ht="19.5" customHeight="1" thickBot="1">
      <c r="A17" s="240" t="s">
        <v>678</v>
      </c>
      <c r="B17" s="241">
        <v>371096</v>
      </c>
      <c r="C17" s="229">
        <v>371096</v>
      </c>
      <c r="D17" s="229">
        <f>-E17</f>
        <v>0</v>
      </c>
      <c r="E17" s="229">
        <f>-F17</f>
        <v>0</v>
      </c>
      <c r="F17" s="229">
        <f>-G17</f>
        <v>0</v>
      </c>
      <c r="G17" s="242">
        <f>-H17</f>
        <v>0</v>
      </c>
    </row>
    <row r="18" spans="1:7" ht="19.5" customHeight="1" thickBot="1">
      <c r="A18" s="973" t="s">
        <v>976</v>
      </c>
      <c r="B18" s="974">
        <v>13608</v>
      </c>
      <c r="C18" s="975">
        <v>13608</v>
      </c>
      <c r="D18" s="975"/>
      <c r="E18" s="975"/>
      <c r="F18" s="975"/>
      <c r="G18" s="976"/>
    </row>
    <row r="19" spans="1:7" ht="19.5" customHeight="1" thickBot="1">
      <c r="A19" s="329" t="s">
        <v>1024</v>
      </c>
      <c r="B19" s="330">
        <f aca="true" t="shared" si="0" ref="B19:G19">SUM(B13:B18)</f>
        <v>794428</v>
      </c>
      <c r="C19" s="330">
        <f t="shared" si="0"/>
        <v>411231</v>
      </c>
      <c r="D19" s="330">
        <f t="shared" si="0"/>
        <v>27060</v>
      </c>
      <c r="E19" s="330">
        <f t="shared" si="0"/>
        <v>27060</v>
      </c>
      <c r="F19" s="330">
        <f t="shared" si="0"/>
        <v>107063</v>
      </c>
      <c r="G19" s="330">
        <f t="shared" si="0"/>
        <v>27060</v>
      </c>
    </row>
    <row r="20" spans="1:7" ht="15.75">
      <c r="A20" s="186"/>
      <c r="B20" s="186"/>
      <c r="C20" s="186"/>
      <c r="D20" s="186"/>
      <c r="E20" s="186"/>
      <c r="F20" s="186"/>
      <c r="G20" s="186"/>
    </row>
  </sheetData>
  <mergeCells count="4">
    <mergeCell ref="F2:G2"/>
    <mergeCell ref="A7:G7"/>
    <mergeCell ref="C11:G11"/>
    <mergeCell ref="E3:G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20"/>
  <dimension ref="A1:D31"/>
  <sheetViews>
    <sheetView workbookViewId="0" topLeftCell="A4">
      <selection activeCell="G15" sqref="G15"/>
    </sheetView>
  </sheetViews>
  <sheetFormatPr defaultColWidth="9.140625" defaultRowHeight="12.75"/>
  <cols>
    <col min="1" max="1" width="5.00390625" style="597" customWidth="1"/>
    <col min="2" max="2" width="47.8515625" style="585" customWidth="1"/>
    <col min="3" max="3" width="12.7109375" style="585" customWidth="1"/>
    <col min="4" max="16384" width="8.00390625" style="585" customWidth="1"/>
  </cols>
  <sheetData>
    <row r="1" spans="1:3" s="576" customFormat="1" ht="15.75" thickBot="1">
      <c r="A1" s="575"/>
      <c r="C1" s="531" t="s">
        <v>592</v>
      </c>
    </row>
    <row r="2" spans="1:3" s="501" customFormat="1" ht="48" customHeight="1" thickBot="1">
      <c r="A2" s="577" t="s">
        <v>498</v>
      </c>
      <c r="B2" s="499" t="s">
        <v>499</v>
      </c>
      <c r="C2" s="578" t="s">
        <v>277</v>
      </c>
    </row>
    <row r="3" spans="1:3" s="501" customFormat="1" ht="13.5" customHeight="1" thickBot="1">
      <c r="A3" s="579">
        <v>1</v>
      </c>
      <c r="B3" s="580">
        <v>2</v>
      </c>
      <c r="C3" s="581">
        <v>4</v>
      </c>
    </row>
    <row r="4" spans="1:3" ht="18" customHeight="1">
      <c r="A4" s="582" t="s">
        <v>1062</v>
      </c>
      <c r="B4" s="583" t="s">
        <v>609</v>
      </c>
      <c r="C4" s="584"/>
    </row>
    <row r="5" spans="1:3" ht="18" customHeight="1">
      <c r="A5" s="586" t="s">
        <v>1064</v>
      </c>
      <c r="B5" s="587" t="s">
        <v>610</v>
      </c>
      <c r="C5" s="588"/>
    </row>
    <row r="6" spans="1:3" ht="18" customHeight="1">
      <c r="A6" s="586" t="s">
        <v>1066</v>
      </c>
      <c r="B6" s="587" t="s">
        <v>615</v>
      </c>
      <c r="C6" s="588"/>
    </row>
    <row r="7" spans="1:3" ht="18" customHeight="1">
      <c r="A7" s="586" t="s">
        <v>1067</v>
      </c>
      <c r="B7" s="587" t="s">
        <v>616</v>
      </c>
      <c r="C7" s="588"/>
    </row>
    <row r="8" spans="1:4" ht="18" customHeight="1">
      <c r="A8" s="589" t="s">
        <v>1068</v>
      </c>
      <c r="B8" s="587" t="s">
        <v>617</v>
      </c>
      <c r="C8" s="588">
        <v>50952</v>
      </c>
      <c r="D8" s="871"/>
    </row>
    <row r="9" spans="1:3" ht="18" customHeight="1">
      <c r="A9" s="586" t="s">
        <v>10</v>
      </c>
      <c r="B9" s="587" t="s">
        <v>618</v>
      </c>
      <c r="C9" s="588">
        <v>47380</v>
      </c>
    </row>
    <row r="10" spans="1:3" ht="18" customHeight="1">
      <c r="A10" s="589" t="s">
        <v>12</v>
      </c>
      <c r="B10" s="590" t="s">
        <v>619</v>
      </c>
      <c r="C10" s="588"/>
    </row>
    <row r="11" spans="1:3" ht="18" customHeight="1">
      <c r="A11" s="586" t="s">
        <v>15</v>
      </c>
      <c r="B11" s="590" t="s">
        <v>620</v>
      </c>
      <c r="C11" s="588"/>
    </row>
    <row r="12" spans="1:3" ht="18" customHeight="1">
      <c r="A12" s="589" t="s">
        <v>17</v>
      </c>
      <c r="B12" s="590" t="s">
        <v>621</v>
      </c>
      <c r="C12" s="588">
        <v>1285</v>
      </c>
    </row>
    <row r="13" spans="1:3" ht="18" customHeight="1">
      <c r="A13" s="586" t="s">
        <v>19</v>
      </c>
      <c r="B13" s="590" t="s">
        <v>622</v>
      </c>
      <c r="C13" s="588"/>
    </row>
    <row r="14" spans="1:3" ht="18" customHeight="1">
      <c r="A14" s="589" t="s">
        <v>20</v>
      </c>
      <c r="B14" s="590" t="s">
        <v>623</v>
      </c>
      <c r="C14" s="588"/>
    </row>
    <row r="15" spans="1:3" ht="22.5">
      <c r="A15" s="586" t="s">
        <v>22</v>
      </c>
      <c r="B15" s="590" t="s">
        <v>624</v>
      </c>
      <c r="C15" s="588"/>
    </row>
    <row r="16" spans="1:3" ht="18" customHeight="1">
      <c r="A16" s="589" t="s">
        <v>24</v>
      </c>
      <c r="B16" s="587" t="s">
        <v>647</v>
      </c>
      <c r="C16" s="588">
        <v>2287</v>
      </c>
    </row>
    <row r="17" spans="1:3" ht="18" customHeight="1">
      <c r="A17" s="586" t="s">
        <v>71</v>
      </c>
      <c r="B17" s="587" t="s">
        <v>648</v>
      </c>
      <c r="C17" s="588"/>
    </row>
    <row r="18" spans="1:3" ht="18" customHeight="1">
      <c r="A18" s="589" t="s">
        <v>75</v>
      </c>
      <c r="B18" s="587" t="s">
        <v>649</v>
      </c>
      <c r="C18" s="588"/>
    </row>
    <row r="19" spans="1:4" ht="18" customHeight="1">
      <c r="A19" s="586" t="s">
        <v>79</v>
      </c>
      <c r="B19" s="587" t="s">
        <v>650</v>
      </c>
      <c r="C19" s="588"/>
      <c r="D19" s="871"/>
    </row>
    <row r="20" spans="1:3" ht="18" customHeight="1">
      <c r="A20" s="589" t="s">
        <v>84</v>
      </c>
      <c r="B20" s="587" t="s">
        <v>651</v>
      </c>
      <c r="C20" s="588"/>
    </row>
    <row r="21" spans="1:3" ht="18" customHeight="1">
      <c r="A21" s="586" t="s">
        <v>87</v>
      </c>
      <c r="B21" s="507"/>
      <c r="C21" s="588"/>
    </row>
    <row r="22" spans="1:3" ht="18" customHeight="1">
      <c r="A22" s="589" t="s">
        <v>91</v>
      </c>
      <c r="B22" s="507"/>
      <c r="C22" s="588"/>
    </row>
    <row r="23" spans="1:3" ht="18" customHeight="1">
      <c r="A23" s="586" t="s">
        <v>95</v>
      </c>
      <c r="B23" s="507"/>
      <c r="C23" s="588"/>
    </row>
    <row r="24" spans="1:3" ht="18" customHeight="1">
      <c r="A24" s="589" t="s">
        <v>100</v>
      </c>
      <c r="B24" s="507"/>
      <c r="C24" s="588"/>
    </row>
    <row r="25" spans="1:3" ht="18" customHeight="1">
      <c r="A25" s="586" t="s">
        <v>104</v>
      </c>
      <c r="B25" s="507"/>
      <c r="C25" s="588"/>
    </row>
    <row r="26" spans="1:3" ht="18" customHeight="1">
      <c r="A26" s="589" t="s">
        <v>108</v>
      </c>
      <c r="B26" s="507"/>
      <c r="C26" s="588"/>
    </row>
    <row r="27" spans="1:3" ht="18" customHeight="1">
      <c r="A27" s="586" t="s">
        <v>113</v>
      </c>
      <c r="B27" s="507"/>
      <c r="C27" s="588"/>
    </row>
    <row r="28" spans="1:3" ht="18" customHeight="1">
      <c r="A28" s="589" t="s">
        <v>117</v>
      </c>
      <c r="B28" s="507"/>
      <c r="C28" s="588"/>
    </row>
    <row r="29" spans="1:3" ht="18" customHeight="1" thickBot="1">
      <c r="A29" s="591" t="s">
        <v>121</v>
      </c>
      <c r="B29" s="519"/>
      <c r="C29" s="592"/>
    </row>
    <row r="30" spans="1:3" ht="18" customHeight="1" thickBot="1">
      <c r="A30" s="593" t="s">
        <v>125</v>
      </c>
      <c r="B30" s="594" t="s">
        <v>1024</v>
      </c>
      <c r="C30" s="595">
        <f>C4+C5+C6+C7+C8+C16+C17+C18+C19+C20</f>
        <v>53239</v>
      </c>
    </row>
    <row r="31" spans="1:3" ht="25.5" customHeight="1">
      <c r="A31" s="596"/>
      <c r="B31" s="1473" t="s">
        <v>652</v>
      </c>
      <c r="C31" s="1473"/>
    </row>
  </sheetData>
  <sheetProtection/>
  <mergeCells count="1">
    <mergeCell ref="B31:C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23. melléklet a .../......(........)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L66"/>
  <sheetViews>
    <sheetView workbookViewId="0" topLeftCell="A47">
      <selection activeCell="M7" sqref="M7"/>
    </sheetView>
  </sheetViews>
  <sheetFormatPr defaultColWidth="9.140625" defaultRowHeight="12.75"/>
  <cols>
    <col min="1" max="1" width="4.140625" style="155" customWidth="1"/>
    <col min="2" max="2" width="3.140625" style="290" customWidth="1"/>
    <col min="3" max="3" width="24.57421875" style="155" customWidth="1"/>
    <col min="4" max="4" width="7.8515625" style="155" customWidth="1"/>
    <col min="5" max="5" width="8.140625" style="155" customWidth="1"/>
    <col min="6" max="6" width="3.57421875" style="155" customWidth="1"/>
    <col min="7" max="7" width="3.421875" style="155" customWidth="1"/>
    <col min="8" max="8" width="21.28125" style="290" customWidth="1"/>
    <col min="9" max="9" width="8.140625" style="155" customWidth="1"/>
    <col min="10" max="11" width="7.7109375" style="155" customWidth="1"/>
    <col min="12" max="12" width="7.421875" style="155" customWidth="1"/>
    <col min="13" max="16384" width="9.140625" style="140" customWidth="1"/>
  </cols>
  <sheetData>
    <row r="1" spans="1:12" ht="1.5" customHeight="1" hidden="1">
      <c r="A1" s="1474"/>
      <c r="B1" s="1474"/>
      <c r="C1" s="1474"/>
      <c r="D1" s="1474"/>
      <c r="E1" s="1474"/>
      <c r="F1" s="1474"/>
      <c r="G1" s="1474"/>
      <c r="H1" s="1474"/>
      <c r="I1" s="1474"/>
      <c r="J1" s="1474"/>
      <c r="K1" s="1474"/>
      <c r="L1" s="1474"/>
    </row>
    <row r="2" spans="1:12" ht="45" customHeight="1" thickBot="1">
      <c r="A2" s="1475" t="s">
        <v>977</v>
      </c>
      <c r="B2" s="1475"/>
      <c r="C2" s="1475"/>
      <c r="D2" s="1475"/>
      <c r="E2" s="1475"/>
      <c r="F2" s="1475"/>
      <c r="G2" s="1475"/>
      <c r="H2" s="1475"/>
      <c r="I2" s="1478" t="s">
        <v>646</v>
      </c>
      <c r="J2" s="1478"/>
      <c r="K2" s="27"/>
      <c r="L2" s="140"/>
    </row>
    <row r="3" spans="1:12" ht="12.75">
      <c r="A3" s="1476" t="s">
        <v>1152</v>
      </c>
      <c r="B3" s="1476"/>
      <c r="C3" s="243" t="s">
        <v>31</v>
      </c>
      <c r="D3" s="1477" t="s">
        <v>1110</v>
      </c>
      <c r="E3" s="1477"/>
      <c r="F3" s="1476" t="s">
        <v>1152</v>
      </c>
      <c r="G3" s="1476"/>
      <c r="H3" s="244" t="s">
        <v>32</v>
      </c>
      <c r="I3" s="1477" t="s">
        <v>1110</v>
      </c>
      <c r="J3" s="1477"/>
      <c r="K3" s="245"/>
      <c r="L3" s="140"/>
    </row>
    <row r="4" spans="1:11" s="253" customFormat="1" ht="13.5" thickBot="1">
      <c r="A4" s="246"/>
      <c r="B4" s="247"/>
      <c r="C4" s="248"/>
      <c r="D4" s="249">
        <v>2011</v>
      </c>
      <c r="E4" s="249">
        <v>2012</v>
      </c>
      <c r="F4" s="250"/>
      <c r="G4" s="247"/>
      <c r="H4" s="248"/>
      <c r="I4" s="249">
        <v>2011</v>
      </c>
      <c r="J4" s="251">
        <v>2012</v>
      </c>
      <c r="K4" s="252"/>
    </row>
    <row r="5" spans="1:12" ht="12.75">
      <c r="A5" s="254" t="s">
        <v>1062</v>
      </c>
      <c r="B5" s="255" t="s">
        <v>1062</v>
      </c>
      <c r="C5" s="256" t="s">
        <v>33</v>
      </c>
      <c r="D5" s="257"/>
      <c r="E5" s="257"/>
      <c r="F5" s="254" t="s">
        <v>34</v>
      </c>
      <c r="G5" s="255" t="s">
        <v>1062</v>
      </c>
      <c r="H5" s="256" t="s">
        <v>453</v>
      </c>
      <c r="I5" s="448">
        <v>637415</v>
      </c>
      <c r="J5" s="448">
        <v>637415</v>
      </c>
      <c r="K5" s="140"/>
      <c r="L5" s="140"/>
    </row>
    <row r="6" spans="1:12" ht="12.75">
      <c r="A6" s="258" t="s">
        <v>1064</v>
      </c>
      <c r="B6" s="259" t="s">
        <v>1064</v>
      </c>
      <c r="C6" s="260" t="s">
        <v>35</v>
      </c>
      <c r="D6" s="261"/>
      <c r="E6" s="261"/>
      <c r="F6" s="258" t="s">
        <v>36</v>
      </c>
      <c r="G6" s="259" t="s">
        <v>1064</v>
      </c>
      <c r="H6" s="260" t="s">
        <v>455</v>
      </c>
      <c r="I6" s="296">
        <v>7882315</v>
      </c>
      <c r="J6" s="296">
        <v>7695295</v>
      </c>
      <c r="K6" s="140"/>
      <c r="L6" s="140"/>
    </row>
    <row r="7" spans="1:12" ht="12.75">
      <c r="A7" s="254" t="s">
        <v>1066</v>
      </c>
      <c r="B7" s="259" t="s">
        <v>1066</v>
      </c>
      <c r="C7" s="260" t="s">
        <v>37</v>
      </c>
      <c r="D7" s="261">
        <v>148</v>
      </c>
      <c r="E7" s="261">
        <v>1359</v>
      </c>
      <c r="F7" s="258" t="s">
        <v>38</v>
      </c>
      <c r="G7" s="259" t="s">
        <v>1066</v>
      </c>
      <c r="H7" s="260" t="s">
        <v>452</v>
      </c>
      <c r="I7" s="296"/>
      <c r="J7" s="296"/>
      <c r="K7" s="140"/>
      <c r="L7" s="140"/>
    </row>
    <row r="8" spans="1:12" ht="12.75">
      <c r="A8" s="258" t="s">
        <v>1067</v>
      </c>
      <c r="B8" s="259" t="s">
        <v>1067</v>
      </c>
      <c r="C8" s="260" t="s">
        <v>39</v>
      </c>
      <c r="D8" s="261">
        <v>21807</v>
      </c>
      <c r="E8" s="261">
        <v>17984</v>
      </c>
      <c r="F8" s="258" t="s">
        <v>40</v>
      </c>
      <c r="G8" s="262" t="s">
        <v>41</v>
      </c>
      <c r="H8" s="263" t="s">
        <v>42</v>
      </c>
      <c r="I8" s="297">
        <f>SUM(I5:I7)</f>
        <v>8519730</v>
      </c>
      <c r="J8" s="297">
        <f>SUM(J5:J7)</f>
        <v>8332710</v>
      </c>
      <c r="K8" s="140"/>
      <c r="L8" s="140"/>
    </row>
    <row r="9" spans="1:12" ht="12.75">
      <c r="A9" s="254" t="s">
        <v>1068</v>
      </c>
      <c r="B9" s="259" t="s">
        <v>1068</v>
      </c>
      <c r="C9" s="260" t="s">
        <v>43</v>
      </c>
      <c r="D9" s="261"/>
      <c r="E9" s="261"/>
      <c r="F9" s="258" t="s">
        <v>44</v>
      </c>
      <c r="G9" s="259" t="s">
        <v>1062</v>
      </c>
      <c r="H9" s="260" t="s">
        <v>45</v>
      </c>
      <c r="I9" s="296">
        <v>45506</v>
      </c>
      <c r="J9" s="296">
        <v>66645</v>
      </c>
      <c r="K9" s="140"/>
      <c r="L9" s="140"/>
    </row>
    <row r="10" spans="1:10" s="268" customFormat="1" ht="12.75" customHeight="1">
      <c r="A10" s="258" t="s">
        <v>10</v>
      </c>
      <c r="B10" s="264" t="s">
        <v>10</v>
      </c>
      <c r="C10" s="265" t="s">
        <v>46</v>
      </c>
      <c r="D10" s="266"/>
      <c r="E10" s="266"/>
      <c r="F10" s="258" t="s">
        <v>47</v>
      </c>
      <c r="G10" s="264"/>
      <c r="H10" s="267" t="s">
        <v>48</v>
      </c>
      <c r="I10" s="298">
        <v>45506</v>
      </c>
      <c r="J10" s="298">
        <v>66642</v>
      </c>
    </row>
    <row r="11" spans="1:12" ht="12.75">
      <c r="A11" s="254" t="s">
        <v>12</v>
      </c>
      <c r="B11" s="262" t="s">
        <v>49</v>
      </c>
      <c r="C11" s="263" t="s">
        <v>50</v>
      </c>
      <c r="D11" s="269">
        <f>SUM(D5:D10)</f>
        <v>21955</v>
      </c>
      <c r="E11" s="269">
        <f>SUM(E5:E10)</f>
        <v>19343</v>
      </c>
      <c r="F11" s="258" t="s">
        <v>51</v>
      </c>
      <c r="G11" s="259"/>
      <c r="H11" s="270" t="s">
        <v>52</v>
      </c>
      <c r="I11" s="296"/>
      <c r="J11" s="296"/>
      <c r="K11" s="140"/>
      <c r="L11" s="140"/>
    </row>
    <row r="12" spans="1:12" ht="12.75">
      <c r="A12" s="258" t="s">
        <v>15</v>
      </c>
      <c r="B12" s="259" t="s">
        <v>1062</v>
      </c>
      <c r="C12" s="260" t="s">
        <v>53</v>
      </c>
      <c r="D12" s="261">
        <v>6604518</v>
      </c>
      <c r="E12" s="261">
        <v>6536663</v>
      </c>
      <c r="F12" s="258" t="s">
        <v>54</v>
      </c>
      <c r="G12" s="259" t="s">
        <v>1064</v>
      </c>
      <c r="H12" s="260" t="s">
        <v>55</v>
      </c>
      <c r="I12" s="296"/>
      <c r="J12" s="296"/>
      <c r="K12" s="140"/>
      <c r="L12" s="140"/>
    </row>
    <row r="13" spans="1:12" ht="12.75">
      <c r="A13" s="254" t="s">
        <v>17</v>
      </c>
      <c r="B13" s="259" t="s">
        <v>1064</v>
      </c>
      <c r="C13" s="260" t="s">
        <v>56</v>
      </c>
      <c r="D13" s="261">
        <v>74645</v>
      </c>
      <c r="E13" s="261">
        <v>51413</v>
      </c>
      <c r="F13" s="258" t="s">
        <v>57</v>
      </c>
      <c r="G13" s="259" t="s">
        <v>1066</v>
      </c>
      <c r="H13" s="260" t="s">
        <v>58</v>
      </c>
      <c r="I13" s="296"/>
      <c r="J13" s="296"/>
      <c r="K13" s="140"/>
      <c r="L13" s="140"/>
    </row>
    <row r="14" spans="1:12" ht="12.75">
      <c r="A14" s="258" t="s">
        <v>19</v>
      </c>
      <c r="B14" s="259" t="s">
        <v>1066</v>
      </c>
      <c r="C14" s="260" t="s">
        <v>59</v>
      </c>
      <c r="D14" s="261">
        <v>14363</v>
      </c>
      <c r="E14" s="261">
        <v>11410</v>
      </c>
      <c r="F14" s="258" t="s">
        <v>60</v>
      </c>
      <c r="G14" s="259" t="s">
        <v>1067</v>
      </c>
      <c r="H14" s="260" t="s">
        <v>61</v>
      </c>
      <c r="I14" s="296"/>
      <c r="J14" s="296"/>
      <c r="K14" s="140"/>
      <c r="L14" s="140"/>
    </row>
    <row r="15" spans="1:12" ht="12.75">
      <c r="A15" s="254" t="s">
        <v>20</v>
      </c>
      <c r="B15" s="259" t="s">
        <v>1067</v>
      </c>
      <c r="C15" s="260" t="s">
        <v>62</v>
      </c>
      <c r="D15" s="261"/>
      <c r="E15" s="261"/>
      <c r="F15" s="258" t="s">
        <v>63</v>
      </c>
      <c r="G15" s="259" t="s">
        <v>1068</v>
      </c>
      <c r="H15" s="260" t="s">
        <v>64</v>
      </c>
      <c r="I15" s="296"/>
      <c r="J15" s="296"/>
      <c r="K15" s="140"/>
      <c r="L15" s="140"/>
    </row>
    <row r="16" spans="1:12" ht="12.75">
      <c r="A16" s="258" t="s">
        <v>22</v>
      </c>
      <c r="B16" s="259" t="s">
        <v>1068</v>
      </c>
      <c r="C16" s="260" t="s">
        <v>65</v>
      </c>
      <c r="D16" s="261">
        <v>19271</v>
      </c>
      <c r="E16" s="261">
        <v>12410</v>
      </c>
      <c r="F16" s="258" t="s">
        <v>66</v>
      </c>
      <c r="G16" s="262" t="s">
        <v>49</v>
      </c>
      <c r="H16" s="263" t="s">
        <v>67</v>
      </c>
      <c r="I16" s="297">
        <f>SUM(I9,I12:I15)</f>
        <v>45506</v>
      </c>
      <c r="J16" s="297">
        <f>SUM(J9,J12:J15)</f>
        <v>66645</v>
      </c>
      <c r="K16" s="140"/>
      <c r="L16" s="140"/>
    </row>
    <row r="17" spans="1:12" ht="12.75">
      <c r="A17" s="254" t="s">
        <v>24</v>
      </c>
      <c r="B17" s="264" t="s">
        <v>10</v>
      </c>
      <c r="C17" s="260" t="s">
        <v>68</v>
      </c>
      <c r="D17" s="261"/>
      <c r="E17" s="261"/>
      <c r="F17" s="258" t="s">
        <v>69</v>
      </c>
      <c r="G17" s="259" t="s">
        <v>1062</v>
      </c>
      <c r="H17" s="260" t="s">
        <v>70</v>
      </c>
      <c r="I17" s="296"/>
      <c r="J17" s="296"/>
      <c r="K17" s="140"/>
      <c r="L17" s="140"/>
    </row>
    <row r="18" spans="1:12" ht="12.75">
      <c r="A18" s="258" t="s">
        <v>71</v>
      </c>
      <c r="B18" s="264" t="s">
        <v>12</v>
      </c>
      <c r="C18" s="260" t="s">
        <v>72</v>
      </c>
      <c r="D18" s="261"/>
      <c r="E18" s="261"/>
      <c r="F18" s="258" t="s">
        <v>73</v>
      </c>
      <c r="G18" s="259"/>
      <c r="H18" s="270" t="s">
        <v>74</v>
      </c>
      <c r="I18" s="296"/>
      <c r="J18" s="296"/>
      <c r="K18" s="140"/>
      <c r="L18" s="140"/>
    </row>
    <row r="19" spans="1:12" ht="12.75">
      <c r="A19" s="258" t="s">
        <v>75</v>
      </c>
      <c r="B19" s="259" t="s">
        <v>15</v>
      </c>
      <c r="C19" s="260" t="s">
        <v>76</v>
      </c>
      <c r="D19" s="261"/>
      <c r="E19" s="261"/>
      <c r="F19" s="258" t="s">
        <v>77</v>
      </c>
      <c r="G19" s="259"/>
      <c r="H19" s="270" t="s">
        <v>78</v>
      </c>
      <c r="I19" s="296"/>
      <c r="J19" s="296"/>
      <c r="K19" s="140"/>
      <c r="L19" s="140"/>
    </row>
    <row r="20" spans="1:12" ht="12.75">
      <c r="A20" s="258" t="s">
        <v>79</v>
      </c>
      <c r="B20" s="262" t="s">
        <v>80</v>
      </c>
      <c r="C20" s="263" t="s">
        <v>81</v>
      </c>
      <c r="D20" s="269">
        <f>SUM(D12:D19)</f>
        <v>6712797</v>
      </c>
      <c r="E20" s="269">
        <f>SUM(E12:E19)</f>
        <v>6611896</v>
      </c>
      <c r="F20" s="258" t="s">
        <v>82</v>
      </c>
      <c r="G20" s="259" t="s">
        <v>1064</v>
      </c>
      <c r="H20" s="260" t="s">
        <v>83</v>
      </c>
      <c r="I20" s="296"/>
      <c r="J20" s="296"/>
      <c r="K20" s="140"/>
      <c r="L20" s="140"/>
    </row>
    <row r="21" spans="1:12" ht="12.75">
      <c r="A21" s="258" t="s">
        <v>84</v>
      </c>
      <c r="B21" s="259" t="s">
        <v>1062</v>
      </c>
      <c r="C21" s="260" t="s">
        <v>454</v>
      </c>
      <c r="D21" s="261">
        <v>76433</v>
      </c>
      <c r="E21" s="261">
        <v>78229</v>
      </c>
      <c r="F21" s="258" t="s">
        <v>85</v>
      </c>
      <c r="G21" s="271" t="s">
        <v>1066</v>
      </c>
      <c r="H21" s="272" t="s">
        <v>86</v>
      </c>
      <c r="I21" s="296"/>
      <c r="J21" s="296"/>
      <c r="K21" s="140"/>
      <c r="L21" s="140"/>
    </row>
    <row r="22" spans="1:10" s="253" customFormat="1" ht="12.75">
      <c r="A22" s="258" t="s">
        <v>87</v>
      </c>
      <c r="B22" s="259" t="s">
        <v>1064</v>
      </c>
      <c r="C22" s="272" t="s">
        <v>88</v>
      </c>
      <c r="D22" s="273"/>
      <c r="E22" s="273"/>
      <c r="F22" s="258" t="s">
        <v>89</v>
      </c>
      <c r="G22" s="259" t="s">
        <v>1067</v>
      </c>
      <c r="H22" s="260" t="s">
        <v>90</v>
      </c>
      <c r="I22" s="299"/>
      <c r="J22" s="299"/>
    </row>
    <row r="23" spans="1:12" ht="12.75">
      <c r="A23" s="258" t="s">
        <v>91</v>
      </c>
      <c r="B23" s="259" t="s">
        <v>1066</v>
      </c>
      <c r="C23" s="260" t="s">
        <v>92</v>
      </c>
      <c r="D23" s="261">
        <v>361</v>
      </c>
      <c r="E23" s="261">
        <v>242</v>
      </c>
      <c r="F23" s="258" t="s">
        <v>93</v>
      </c>
      <c r="G23" s="262" t="s">
        <v>80</v>
      </c>
      <c r="H23" s="263" t="s">
        <v>94</v>
      </c>
      <c r="I23" s="300">
        <f>SUM(I17:I22)</f>
        <v>0</v>
      </c>
      <c r="J23" s="300">
        <f>SUM(J17:J22)</f>
        <v>0</v>
      </c>
      <c r="K23" s="140"/>
      <c r="L23" s="140"/>
    </row>
    <row r="24" spans="1:12" ht="12.75">
      <c r="A24" s="258" t="s">
        <v>95</v>
      </c>
      <c r="B24" s="259" t="s">
        <v>1067</v>
      </c>
      <c r="C24" s="260" t="s">
        <v>96</v>
      </c>
      <c r="D24" s="261"/>
      <c r="E24" s="261"/>
      <c r="F24" s="258" t="s">
        <v>97</v>
      </c>
      <c r="G24" s="262" t="s">
        <v>98</v>
      </c>
      <c r="H24" s="263" t="s">
        <v>99</v>
      </c>
      <c r="I24" s="297">
        <f>SUM(I16,I23)</f>
        <v>45506</v>
      </c>
      <c r="J24" s="297">
        <f>SUM(J16,J23)</f>
        <v>66645</v>
      </c>
      <c r="K24" s="140"/>
      <c r="L24" s="140"/>
    </row>
    <row r="25" spans="1:12" ht="12.75">
      <c r="A25" s="258" t="s">
        <v>100</v>
      </c>
      <c r="B25" s="259" t="s">
        <v>1068</v>
      </c>
      <c r="C25" s="260" t="s">
        <v>101</v>
      </c>
      <c r="D25" s="261"/>
      <c r="E25" s="261"/>
      <c r="F25" s="258" t="s">
        <v>102</v>
      </c>
      <c r="G25" s="259" t="s">
        <v>1062</v>
      </c>
      <c r="H25" s="260" t="s">
        <v>103</v>
      </c>
      <c r="I25" s="297"/>
      <c r="J25" s="297"/>
      <c r="K25" s="140"/>
      <c r="L25" s="140"/>
    </row>
    <row r="26" spans="1:12" ht="12.75">
      <c r="A26" s="258" t="s">
        <v>104</v>
      </c>
      <c r="B26" s="264" t="s">
        <v>10</v>
      </c>
      <c r="C26" s="260" t="s">
        <v>105</v>
      </c>
      <c r="D26" s="261"/>
      <c r="E26" s="261"/>
      <c r="F26" s="258" t="s">
        <v>106</v>
      </c>
      <c r="G26" s="259" t="s">
        <v>1064</v>
      </c>
      <c r="H26" s="260" t="s">
        <v>107</v>
      </c>
      <c r="I26" s="296"/>
      <c r="J26" s="296"/>
      <c r="K26" s="140"/>
      <c r="L26" s="140"/>
    </row>
    <row r="27" spans="1:12" ht="12.75">
      <c r="A27" s="258" t="s">
        <v>108</v>
      </c>
      <c r="B27" s="274" t="s">
        <v>109</v>
      </c>
      <c r="C27" s="263" t="s">
        <v>110</v>
      </c>
      <c r="D27" s="269">
        <f>SUM(D21:D26)</f>
        <v>76794</v>
      </c>
      <c r="E27" s="269">
        <f>SUM(E21:E26)</f>
        <v>78471</v>
      </c>
      <c r="F27" s="258" t="s">
        <v>111</v>
      </c>
      <c r="G27" s="259" t="s">
        <v>1066</v>
      </c>
      <c r="H27" s="260" t="s">
        <v>112</v>
      </c>
      <c r="I27" s="296"/>
      <c r="J27" s="296"/>
      <c r="K27" s="140"/>
      <c r="L27" s="140"/>
    </row>
    <row r="28" spans="1:12" ht="12.75">
      <c r="A28" s="275" t="s">
        <v>113</v>
      </c>
      <c r="B28" s="264" t="s">
        <v>1062</v>
      </c>
      <c r="C28" s="260" t="s">
        <v>114</v>
      </c>
      <c r="D28" s="261">
        <v>2448944</v>
      </c>
      <c r="E28" s="261">
        <v>2355191</v>
      </c>
      <c r="F28" s="258" t="s">
        <v>115</v>
      </c>
      <c r="G28" s="259" t="s">
        <v>1067</v>
      </c>
      <c r="H28" s="260" t="s">
        <v>116</v>
      </c>
      <c r="I28" s="296">
        <v>409724</v>
      </c>
      <c r="J28" s="296">
        <v>391315</v>
      </c>
      <c r="K28" s="140"/>
      <c r="L28" s="140"/>
    </row>
    <row r="29" spans="1:12" ht="12.75">
      <c r="A29" s="275" t="s">
        <v>117</v>
      </c>
      <c r="B29" s="264" t="s">
        <v>1064</v>
      </c>
      <c r="C29" s="260" t="s">
        <v>118</v>
      </c>
      <c r="D29" s="269"/>
      <c r="E29" s="269"/>
      <c r="F29" s="258" t="s">
        <v>119</v>
      </c>
      <c r="G29" s="259" t="s">
        <v>1068</v>
      </c>
      <c r="H29" s="260" t="s">
        <v>120</v>
      </c>
      <c r="I29" s="296"/>
      <c r="J29" s="296"/>
      <c r="K29" s="140"/>
      <c r="L29" s="140"/>
    </row>
    <row r="30" spans="1:12" ht="12.75">
      <c r="A30" s="275" t="s">
        <v>121</v>
      </c>
      <c r="B30" s="264" t="s">
        <v>1066</v>
      </c>
      <c r="C30" s="260" t="s">
        <v>122</v>
      </c>
      <c r="D30" s="269"/>
      <c r="E30" s="269"/>
      <c r="F30" s="258" t="s">
        <v>123</v>
      </c>
      <c r="G30" s="259" t="s">
        <v>10</v>
      </c>
      <c r="H30" s="260" t="s">
        <v>124</v>
      </c>
      <c r="I30" s="296"/>
      <c r="J30" s="296"/>
      <c r="K30" s="140"/>
      <c r="L30" s="140"/>
    </row>
    <row r="31" spans="1:12" ht="12.75">
      <c r="A31" s="275" t="s">
        <v>125</v>
      </c>
      <c r="B31" s="264" t="s">
        <v>1067</v>
      </c>
      <c r="C31" s="260" t="s">
        <v>126</v>
      </c>
      <c r="D31" s="269"/>
      <c r="E31" s="269"/>
      <c r="F31" s="258" t="s">
        <v>127</v>
      </c>
      <c r="G31" s="262" t="s">
        <v>49</v>
      </c>
      <c r="H31" s="263" t="s">
        <v>128</v>
      </c>
      <c r="I31" s="297">
        <f>SUM(I25:I30)</f>
        <v>409724</v>
      </c>
      <c r="J31" s="297">
        <f>SUM(J25:J30)</f>
        <v>391315</v>
      </c>
      <c r="K31" s="140"/>
      <c r="L31" s="140"/>
    </row>
    <row r="32" spans="1:12" ht="12.75">
      <c r="A32" s="275" t="s">
        <v>129</v>
      </c>
      <c r="B32" s="264" t="s">
        <v>1068</v>
      </c>
      <c r="C32" s="260" t="s">
        <v>130</v>
      </c>
      <c r="D32" s="269"/>
      <c r="E32" s="269"/>
      <c r="F32" s="258" t="s">
        <v>131</v>
      </c>
      <c r="G32" s="259" t="s">
        <v>1062</v>
      </c>
      <c r="H32" s="260" t="s">
        <v>132</v>
      </c>
      <c r="I32" s="296"/>
      <c r="J32" s="296"/>
      <c r="K32" s="140"/>
      <c r="L32" s="140"/>
    </row>
    <row r="33" spans="1:12" ht="12.75">
      <c r="A33" s="258" t="s">
        <v>133</v>
      </c>
      <c r="B33" s="262" t="s">
        <v>134</v>
      </c>
      <c r="C33" s="263" t="s">
        <v>656</v>
      </c>
      <c r="D33" s="269">
        <f>SUM(D28:D32)</f>
        <v>2448944</v>
      </c>
      <c r="E33" s="269">
        <f>SUM(E28:E32)</f>
        <v>2355191</v>
      </c>
      <c r="F33" s="258" t="s">
        <v>135</v>
      </c>
      <c r="G33" s="259" t="s">
        <v>1064</v>
      </c>
      <c r="H33" s="260" t="s">
        <v>136</v>
      </c>
      <c r="I33" s="296">
        <v>379572</v>
      </c>
      <c r="J33" s="296">
        <v>371096</v>
      </c>
      <c r="K33" s="140"/>
      <c r="L33" s="140"/>
    </row>
    <row r="34" spans="1:12" ht="12.75">
      <c r="A34" s="258" t="s">
        <v>137</v>
      </c>
      <c r="B34" s="262" t="s">
        <v>138</v>
      </c>
      <c r="C34" s="263" t="s">
        <v>139</v>
      </c>
      <c r="D34" s="269">
        <f>SUM(D11,D20,D27,D33)</f>
        <v>9260490</v>
      </c>
      <c r="E34" s="269">
        <f>SUM(E11,E20,E27,E33)</f>
        <v>9064901</v>
      </c>
      <c r="F34" s="258" t="s">
        <v>140</v>
      </c>
      <c r="G34" s="259" t="s">
        <v>1066</v>
      </c>
      <c r="H34" s="260" t="s">
        <v>141</v>
      </c>
      <c r="I34" s="296">
        <v>27080</v>
      </c>
      <c r="J34" s="296">
        <v>55774</v>
      </c>
      <c r="K34" s="140"/>
      <c r="L34" s="140"/>
    </row>
    <row r="35" spans="1:12" ht="11.25" customHeight="1">
      <c r="A35" s="258" t="s">
        <v>142</v>
      </c>
      <c r="B35" s="259" t="s">
        <v>1062</v>
      </c>
      <c r="C35" s="260" t="s">
        <v>143</v>
      </c>
      <c r="D35" s="261">
        <v>493</v>
      </c>
      <c r="E35" s="261">
        <v>526</v>
      </c>
      <c r="F35" s="258" t="s">
        <v>144</v>
      </c>
      <c r="G35" s="259"/>
      <c r="H35" s="270" t="s">
        <v>145</v>
      </c>
      <c r="I35" s="296">
        <v>2214</v>
      </c>
      <c r="J35" s="296">
        <v>35322</v>
      </c>
      <c r="K35" s="140"/>
      <c r="L35" s="140"/>
    </row>
    <row r="36" spans="1:12" ht="11.25" customHeight="1">
      <c r="A36" s="258" t="s">
        <v>146</v>
      </c>
      <c r="B36" s="259" t="s">
        <v>1064</v>
      </c>
      <c r="C36" s="260" t="s">
        <v>147</v>
      </c>
      <c r="D36" s="261"/>
      <c r="E36" s="261"/>
      <c r="F36" s="258" t="s">
        <v>148</v>
      </c>
      <c r="G36" s="259"/>
      <c r="H36" s="270" t="s">
        <v>149</v>
      </c>
      <c r="I36" s="296">
        <v>24866</v>
      </c>
      <c r="J36" s="296">
        <v>20452</v>
      </c>
      <c r="K36" s="140"/>
      <c r="L36" s="140"/>
    </row>
    <row r="37" spans="1:12" ht="11.25" customHeight="1">
      <c r="A37" s="258" t="s">
        <v>150</v>
      </c>
      <c r="B37" s="259" t="s">
        <v>1066</v>
      </c>
      <c r="C37" s="260" t="s">
        <v>151</v>
      </c>
      <c r="D37" s="261"/>
      <c r="E37" s="261"/>
      <c r="F37" s="258" t="s">
        <v>152</v>
      </c>
      <c r="G37" s="259" t="s">
        <v>1067</v>
      </c>
      <c r="H37" s="260" t="s">
        <v>153</v>
      </c>
      <c r="I37" s="301">
        <v>84308</v>
      </c>
      <c r="J37" s="301">
        <v>40240</v>
      </c>
      <c r="K37" s="140"/>
      <c r="L37" s="140"/>
    </row>
    <row r="38" spans="1:12" ht="10.5" customHeight="1">
      <c r="A38" s="258" t="s">
        <v>154</v>
      </c>
      <c r="B38" s="259" t="s">
        <v>1067</v>
      </c>
      <c r="C38" s="260" t="s">
        <v>155</v>
      </c>
      <c r="D38" s="261"/>
      <c r="E38" s="261"/>
      <c r="F38" s="258" t="s">
        <v>156</v>
      </c>
      <c r="G38" s="259"/>
      <c r="H38" s="276" t="s">
        <v>157</v>
      </c>
      <c r="I38" s="296"/>
      <c r="J38" s="296"/>
      <c r="K38" s="140"/>
      <c r="L38" s="140"/>
    </row>
    <row r="39" spans="1:12" ht="11.25" customHeight="1">
      <c r="A39" s="258" t="s">
        <v>158</v>
      </c>
      <c r="B39" s="259" t="s">
        <v>159</v>
      </c>
      <c r="C39" s="260" t="s">
        <v>160</v>
      </c>
      <c r="D39" s="261"/>
      <c r="E39" s="261"/>
      <c r="F39" s="258" t="s">
        <v>161</v>
      </c>
      <c r="G39" s="259"/>
      <c r="H39" s="276" t="s">
        <v>162</v>
      </c>
      <c r="I39" s="302"/>
      <c r="J39" s="302"/>
      <c r="K39" s="140"/>
      <c r="L39" s="140"/>
    </row>
    <row r="40" spans="1:12" ht="11.25" customHeight="1">
      <c r="A40" s="258" t="s">
        <v>163</v>
      </c>
      <c r="B40" s="259" t="s">
        <v>164</v>
      </c>
      <c r="C40" s="260" t="s">
        <v>165</v>
      </c>
      <c r="D40" s="261"/>
      <c r="E40" s="261"/>
      <c r="F40" s="258" t="s">
        <v>166</v>
      </c>
      <c r="G40" s="259"/>
      <c r="H40" s="276" t="s">
        <v>167</v>
      </c>
      <c r="I40" s="302"/>
      <c r="J40" s="302"/>
      <c r="K40" s="140"/>
      <c r="L40" s="140"/>
    </row>
    <row r="41" spans="1:12" ht="12.75">
      <c r="A41" s="258" t="s">
        <v>168</v>
      </c>
      <c r="B41" s="262" t="s">
        <v>49</v>
      </c>
      <c r="C41" s="263" t="s">
        <v>169</v>
      </c>
      <c r="D41" s="269">
        <f>SUM(D35:D40)</f>
        <v>493</v>
      </c>
      <c r="E41" s="269">
        <f>SUM(E35:E40)</f>
        <v>526</v>
      </c>
      <c r="F41" s="258" t="s">
        <v>170</v>
      </c>
      <c r="G41" s="259"/>
      <c r="H41" s="276" t="s">
        <v>171</v>
      </c>
      <c r="I41" s="296"/>
      <c r="J41" s="296"/>
      <c r="K41" s="140"/>
      <c r="L41" s="140"/>
    </row>
    <row r="42" spans="1:12" ht="11.25" customHeight="1">
      <c r="A42" s="258" t="s">
        <v>172</v>
      </c>
      <c r="B42" s="259" t="s">
        <v>1062</v>
      </c>
      <c r="C42" s="260" t="s">
        <v>173</v>
      </c>
      <c r="D42" s="261">
        <v>8525</v>
      </c>
      <c r="E42" s="261">
        <v>11471</v>
      </c>
      <c r="F42" s="258" t="s">
        <v>174</v>
      </c>
      <c r="G42" s="262"/>
      <c r="H42" s="277" t="s">
        <v>175</v>
      </c>
      <c r="I42" s="296">
        <v>21080</v>
      </c>
      <c r="J42" s="296">
        <v>21644</v>
      </c>
      <c r="K42" s="140"/>
      <c r="L42" s="140"/>
    </row>
    <row r="43" spans="1:12" ht="10.5" customHeight="1">
      <c r="A43" s="258" t="s">
        <v>176</v>
      </c>
      <c r="B43" s="259" t="s">
        <v>1064</v>
      </c>
      <c r="C43" s="260" t="s">
        <v>177</v>
      </c>
      <c r="D43" s="261">
        <v>147586</v>
      </c>
      <c r="E43" s="261">
        <v>45588</v>
      </c>
      <c r="F43" s="258" t="s">
        <v>178</v>
      </c>
      <c r="G43" s="259"/>
      <c r="H43" s="276" t="s">
        <v>179</v>
      </c>
      <c r="I43" s="296"/>
      <c r="J43" s="296"/>
      <c r="K43" s="140"/>
      <c r="L43" s="140"/>
    </row>
    <row r="44" spans="1:12" ht="11.25" customHeight="1">
      <c r="A44" s="258" t="s">
        <v>180</v>
      </c>
      <c r="B44" s="259" t="s">
        <v>1066</v>
      </c>
      <c r="C44" s="260" t="s">
        <v>132</v>
      </c>
      <c r="D44" s="261"/>
      <c r="E44" s="261"/>
      <c r="F44" s="258" t="s">
        <v>181</v>
      </c>
      <c r="G44" s="259"/>
      <c r="H44" s="276" t="s">
        <v>182</v>
      </c>
      <c r="I44" s="302"/>
      <c r="J44" s="302"/>
      <c r="K44" s="140"/>
      <c r="L44" s="140"/>
    </row>
    <row r="45" spans="1:12" ht="10.5" customHeight="1">
      <c r="A45" s="258" t="s">
        <v>183</v>
      </c>
      <c r="B45" s="259" t="s">
        <v>1067</v>
      </c>
      <c r="C45" s="260" t="s">
        <v>184</v>
      </c>
      <c r="D45" s="261">
        <v>3320</v>
      </c>
      <c r="E45" s="261">
        <v>68648</v>
      </c>
      <c r="F45" s="258" t="s">
        <v>185</v>
      </c>
      <c r="G45" s="259"/>
      <c r="H45" s="276" t="s">
        <v>186</v>
      </c>
      <c r="I45" s="302"/>
      <c r="J45" s="302"/>
      <c r="K45" s="140"/>
      <c r="L45" s="140"/>
    </row>
    <row r="46" spans="1:12" ht="10.5" customHeight="1">
      <c r="A46" s="258" t="s">
        <v>187</v>
      </c>
      <c r="B46" s="259"/>
      <c r="C46" s="260" t="s">
        <v>188</v>
      </c>
      <c r="D46" s="261"/>
      <c r="E46" s="261"/>
      <c r="F46" s="258" t="s">
        <v>189</v>
      </c>
      <c r="G46" s="262"/>
      <c r="H46" s="276" t="s">
        <v>190</v>
      </c>
      <c r="I46" s="297"/>
      <c r="J46" s="297"/>
      <c r="K46" s="140"/>
      <c r="L46" s="140"/>
    </row>
    <row r="47" spans="1:12" ht="10.5" customHeight="1">
      <c r="A47" s="258" t="s">
        <v>191</v>
      </c>
      <c r="B47" s="259"/>
      <c r="C47" s="277" t="s">
        <v>192</v>
      </c>
      <c r="D47" s="261"/>
      <c r="E47" s="261"/>
      <c r="F47" s="258" t="s">
        <v>193</v>
      </c>
      <c r="G47" s="262"/>
      <c r="H47" s="277" t="s">
        <v>194</v>
      </c>
      <c r="I47" s="297"/>
      <c r="J47" s="297"/>
      <c r="K47" s="140"/>
      <c r="L47" s="140"/>
    </row>
    <row r="48" spans="1:12" ht="11.25" customHeight="1">
      <c r="A48" s="258" t="s">
        <v>195</v>
      </c>
      <c r="B48" s="259"/>
      <c r="C48" s="277" t="s">
        <v>196</v>
      </c>
      <c r="D48" s="261"/>
      <c r="E48" s="261"/>
      <c r="F48" s="258" t="s">
        <v>197</v>
      </c>
      <c r="G48" s="262"/>
      <c r="H48" s="277" t="s">
        <v>198</v>
      </c>
      <c r="I48" s="297"/>
      <c r="J48" s="297"/>
      <c r="K48" s="140"/>
      <c r="L48" s="140"/>
    </row>
    <row r="49" spans="1:12" ht="11.25" customHeight="1">
      <c r="A49" s="258" t="s">
        <v>199</v>
      </c>
      <c r="B49" s="259"/>
      <c r="C49" s="277" t="s">
        <v>200</v>
      </c>
      <c r="D49" s="261"/>
      <c r="E49" s="261"/>
      <c r="F49" s="258" t="s">
        <v>201</v>
      </c>
      <c r="G49" s="262"/>
      <c r="H49" s="277" t="s">
        <v>202</v>
      </c>
      <c r="I49" s="301">
        <v>63068</v>
      </c>
      <c r="J49" s="301">
        <v>18409</v>
      </c>
      <c r="K49" s="140"/>
      <c r="L49" s="140"/>
    </row>
    <row r="50" spans="1:12" ht="11.25" customHeight="1">
      <c r="A50" s="258" t="s">
        <v>203</v>
      </c>
      <c r="B50" s="259"/>
      <c r="C50" s="277" t="s">
        <v>204</v>
      </c>
      <c r="D50" s="261"/>
      <c r="E50" s="261"/>
      <c r="F50" s="258" t="s">
        <v>205</v>
      </c>
      <c r="G50" s="262"/>
      <c r="H50" s="277" t="s">
        <v>206</v>
      </c>
      <c r="I50" s="297"/>
      <c r="J50" s="297"/>
      <c r="K50" s="140"/>
      <c r="L50" s="140"/>
    </row>
    <row r="51" spans="1:12" ht="12.75">
      <c r="A51" s="258" t="s">
        <v>207</v>
      </c>
      <c r="B51" s="262" t="s">
        <v>80</v>
      </c>
      <c r="C51" s="263" t="s">
        <v>208</v>
      </c>
      <c r="D51" s="269">
        <f>SUM(D42:D50)</f>
        <v>159431</v>
      </c>
      <c r="E51" s="269">
        <f>SUM(E42:E50)</f>
        <v>125707</v>
      </c>
      <c r="F51" s="258" t="s">
        <v>209</v>
      </c>
      <c r="G51" s="259"/>
      <c r="H51" s="277" t="s">
        <v>210</v>
      </c>
      <c r="I51" s="296"/>
      <c r="J51" s="296"/>
      <c r="K51" s="140"/>
      <c r="L51" s="140"/>
    </row>
    <row r="52" spans="1:12" ht="12.75">
      <c r="A52" s="258" t="s">
        <v>211</v>
      </c>
      <c r="B52" s="259" t="s">
        <v>1062</v>
      </c>
      <c r="C52" s="260" t="s">
        <v>215</v>
      </c>
      <c r="D52" s="261"/>
      <c r="E52" s="261"/>
      <c r="F52" s="258" t="s">
        <v>216</v>
      </c>
      <c r="G52" s="259"/>
      <c r="H52" s="277" t="s">
        <v>217</v>
      </c>
      <c r="I52" s="296">
        <v>160</v>
      </c>
      <c r="J52" s="296">
        <v>187</v>
      </c>
      <c r="K52" s="140"/>
      <c r="L52" s="140"/>
    </row>
    <row r="53" spans="1:12" ht="12.75">
      <c r="A53" s="258" t="s">
        <v>218</v>
      </c>
      <c r="B53" s="259" t="s">
        <v>1064</v>
      </c>
      <c r="C53" s="260" t="s">
        <v>219</v>
      </c>
      <c r="D53" s="261"/>
      <c r="E53" s="261"/>
      <c r="F53" s="258" t="s">
        <v>220</v>
      </c>
      <c r="G53" s="259"/>
      <c r="H53" s="277" t="s">
        <v>221</v>
      </c>
      <c r="I53" s="296"/>
      <c r="J53" s="296"/>
      <c r="K53" s="140"/>
      <c r="L53" s="140"/>
    </row>
    <row r="54" spans="1:12" ht="12.75">
      <c r="A54" s="258" t="s">
        <v>222</v>
      </c>
      <c r="B54" s="262" t="s">
        <v>109</v>
      </c>
      <c r="C54" s="263" t="s">
        <v>223</v>
      </c>
      <c r="D54" s="269">
        <f>SUM(D52:D53)</f>
        <v>0</v>
      </c>
      <c r="E54" s="269">
        <f>SUM(E52:E53)</f>
        <v>0</v>
      </c>
      <c r="F54" s="258" t="s">
        <v>224</v>
      </c>
      <c r="G54" s="259"/>
      <c r="H54" s="277" t="s">
        <v>225</v>
      </c>
      <c r="I54" s="296"/>
      <c r="J54" s="296"/>
      <c r="K54" s="140"/>
      <c r="L54" s="140"/>
    </row>
    <row r="55" spans="1:12" ht="12.75">
      <c r="A55" s="258" t="s">
        <v>226</v>
      </c>
      <c r="B55" s="259" t="s">
        <v>1062</v>
      </c>
      <c r="C55" s="260" t="s">
        <v>227</v>
      </c>
      <c r="D55" s="261">
        <v>501</v>
      </c>
      <c r="E55" s="261">
        <v>780</v>
      </c>
      <c r="F55" s="258" t="s">
        <v>228</v>
      </c>
      <c r="G55" s="262" t="s">
        <v>80</v>
      </c>
      <c r="H55" s="263" t="s">
        <v>229</v>
      </c>
      <c r="I55" s="297">
        <f>SUM(I32:I34,I37)</f>
        <v>490960</v>
      </c>
      <c r="J55" s="297">
        <f>SUM(J32:J34,J37)</f>
        <v>467110</v>
      </c>
      <c r="K55" s="140"/>
      <c r="L55" s="140"/>
    </row>
    <row r="56" spans="1:12" ht="12.75">
      <c r="A56" s="258" t="s">
        <v>230</v>
      </c>
      <c r="B56" s="259" t="s">
        <v>1064</v>
      </c>
      <c r="C56" s="260" t="s">
        <v>231</v>
      </c>
      <c r="D56" s="261">
        <v>37529</v>
      </c>
      <c r="E56" s="261">
        <v>57872</v>
      </c>
      <c r="F56" s="258" t="s">
        <v>232</v>
      </c>
      <c r="G56" s="259" t="s">
        <v>1062</v>
      </c>
      <c r="H56" s="260" t="s">
        <v>233</v>
      </c>
      <c r="I56" s="296">
        <v>4886</v>
      </c>
      <c r="J56" s="296">
        <v>7991</v>
      </c>
      <c r="K56" s="140"/>
      <c r="L56" s="140"/>
    </row>
    <row r="57" spans="1:12" ht="12.75">
      <c r="A57" s="258" t="s">
        <v>234</v>
      </c>
      <c r="B57" s="259" t="s">
        <v>1066</v>
      </c>
      <c r="C57" s="260" t="s">
        <v>235</v>
      </c>
      <c r="D57" s="261"/>
      <c r="E57" s="261"/>
      <c r="F57" s="258" t="s">
        <v>236</v>
      </c>
      <c r="G57" s="259" t="s">
        <v>1064</v>
      </c>
      <c r="H57" s="260" t="s">
        <v>237</v>
      </c>
      <c r="I57" s="296"/>
      <c r="J57" s="296"/>
      <c r="K57" s="140"/>
      <c r="L57" s="140"/>
    </row>
    <row r="58" spans="1:12" ht="11.25" customHeight="1">
      <c r="A58" s="258" t="s">
        <v>238</v>
      </c>
      <c r="B58" s="259" t="s">
        <v>1067</v>
      </c>
      <c r="C58" s="260" t="s">
        <v>239</v>
      </c>
      <c r="D58" s="261">
        <v>2925</v>
      </c>
      <c r="E58" s="261">
        <v>952</v>
      </c>
      <c r="F58" s="258" t="s">
        <v>240</v>
      </c>
      <c r="G58" s="259" t="s">
        <v>1066</v>
      </c>
      <c r="H58" s="260" t="s">
        <v>241</v>
      </c>
      <c r="I58" s="297"/>
      <c r="J58" s="297"/>
      <c r="K58" s="140"/>
      <c r="L58" s="140"/>
    </row>
    <row r="59" spans="1:12" ht="12.75">
      <c r="A59" s="258" t="s">
        <v>242</v>
      </c>
      <c r="B59" s="262" t="s">
        <v>134</v>
      </c>
      <c r="C59" s="263" t="s">
        <v>243</v>
      </c>
      <c r="D59" s="269">
        <f>SUM(D55:D58)</f>
        <v>40955</v>
      </c>
      <c r="E59" s="269">
        <f>SUM(E55:E58)</f>
        <v>59604</v>
      </c>
      <c r="F59" s="258" t="s">
        <v>244</v>
      </c>
      <c r="G59" s="259" t="s">
        <v>1067</v>
      </c>
      <c r="H59" s="260" t="s">
        <v>245</v>
      </c>
      <c r="I59" s="296">
        <v>2925</v>
      </c>
      <c r="J59" s="296">
        <v>951</v>
      </c>
      <c r="K59" s="140"/>
      <c r="L59" s="140"/>
    </row>
    <row r="60" spans="1:12" ht="12.75">
      <c r="A60" s="258" t="s">
        <v>246</v>
      </c>
      <c r="B60" s="259" t="s">
        <v>1062</v>
      </c>
      <c r="C60" s="260" t="s">
        <v>247</v>
      </c>
      <c r="D60" s="261">
        <v>2042</v>
      </c>
      <c r="E60" s="261">
        <v>2681</v>
      </c>
      <c r="F60" s="258" t="s">
        <v>248</v>
      </c>
      <c r="G60" s="259"/>
      <c r="H60" s="260" t="s">
        <v>249</v>
      </c>
      <c r="I60" s="296">
        <v>2925</v>
      </c>
      <c r="J60" s="296">
        <v>951</v>
      </c>
      <c r="K60" s="140"/>
      <c r="L60" s="140"/>
    </row>
    <row r="61" spans="1:12" ht="12.75">
      <c r="A61" s="258" t="s">
        <v>250</v>
      </c>
      <c r="B61" s="259" t="s">
        <v>1064</v>
      </c>
      <c r="C61" s="260" t="s">
        <v>251</v>
      </c>
      <c r="D61" s="261">
        <v>10300</v>
      </c>
      <c r="E61" s="261">
        <v>13283</v>
      </c>
      <c r="F61" s="258" t="s">
        <v>252</v>
      </c>
      <c r="G61" s="259"/>
      <c r="H61" s="260" t="s">
        <v>253</v>
      </c>
      <c r="I61" s="296"/>
      <c r="J61" s="296"/>
      <c r="K61" s="140"/>
      <c r="L61" s="140"/>
    </row>
    <row r="62" spans="1:12" ht="11.25" customHeight="1">
      <c r="A62" s="258" t="s">
        <v>254</v>
      </c>
      <c r="B62" s="259" t="s">
        <v>1066</v>
      </c>
      <c r="C62" s="260" t="s">
        <v>255</v>
      </c>
      <c r="D62" s="261">
        <v>20</v>
      </c>
      <c r="E62" s="261">
        <v>20</v>
      </c>
      <c r="F62" s="258" t="s">
        <v>256</v>
      </c>
      <c r="G62" s="262" t="s">
        <v>109</v>
      </c>
      <c r="H62" s="263" t="s">
        <v>257</v>
      </c>
      <c r="I62" s="297">
        <f>SUM(I56:I59)</f>
        <v>7811</v>
      </c>
      <c r="J62" s="297">
        <f>SUM(J56:J59)</f>
        <v>8942</v>
      </c>
      <c r="K62" s="140"/>
      <c r="L62" s="140"/>
    </row>
    <row r="63" spans="1:12" ht="10.5" customHeight="1">
      <c r="A63" s="258" t="s">
        <v>258</v>
      </c>
      <c r="B63" s="259" t="s">
        <v>1067</v>
      </c>
      <c r="C63" s="260" t="s">
        <v>259</v>
      </c>
      <c r="D63" s="261"/>
      <c r="E63" s="261"/>
      <c r="F63" s="258" t="s">
        <v>260</v>
      </c>
      <c r="G63" s="262" t="s">
        <v>261</v>
      </c>
      <c r="H63" s="263" t="s">
        <v>262</v>
      </c>
      <c r="I63" s="297">
        <f>SUM(I31,I55,I62)</f>
        <v>908495</v>
      </c>
      <c r="J63" s="297">
        <f>SUM(J31,J55,J62)</f>
        <v>867367</v>
      </c>
      <c r="K63" s="140"/>
      <c r="L63" s="140"/>
    </row>
    <row r="64" spans="1:12" ht="10.5" customHeight="1">
      <c r="A64" s="258" t="s">
        <v>263</v>
      </c>
      <c r="B64" s="262" t="s">
        <v>264</v>
      </c>
      <c r="C64" s="263" t="s">
        <v>265</v>
      </c>
      <c r="D64" s="269">
        <f>SUM(D60:D63)</f>
        <v>12362</v>
      </c>
      <c r="E64" s="269">
        <f>SUM(E60:E63)</f>
        <v>15984</v>
      </c>
      <c r="F64" s="258"/>
      <c r="G64" s="278"/>
      <c r="H64" s="260"/>
      <c r="I64" s="296"/>
      <c r="J64" s="296"/>
      <c r="K64" s="140"/>
      <c r="L64" s="140"/>
    </row>
    <row r="65" spans="1:12" ht="11.25" customHeight="1" thickBot="1">
      <c r="A65" s="279" t="s">
        <v>266</v>
      </c>
      <c r="B65" s="280" t="s">
        <v>267</v>
      </c>
      <c r="C65" s="281" t="s">
        <v>268</v>
      </c>
      <c r="D65" s="282">
        <f>SUM(D41,D51,D54,D59,D64)</f>
        <v>213241</v>
      </c>
      <c r="E65" s="282">
        <f>SUM(E41,E51,E54,E59,E64)</f>
        <v>201821</v>
      </c>
      <c r="F65" s="279"/>
      <c r="G65" s="283"/>
      <c r="H65" s="284"/>
      <c r="I65" s="303"/>
      <c r="J65" s="303"/>
      <c r="K65" s="140"/>
      <c r="L65" s="140"/>
    </row>
    <row r="66" spans="1:12" ht="11.25" customHeight="1" thickBot="1">
      <c r="A66" s="285" t="s">
        <v>269</v>
      </c>
      <c r="B66" s="286" t="s">
        <v>270</v>
      </c>
      <c r="C66" s="286"/>
      <c r="D66" s="287">
        <f>SUM(D34,D65)</f>
        <v>9473731</v>
      </c>
      <c r="E66" s="287">
        <f>SUM(E34,E65)</f>
        <v>9266722</v>
      </c>
      <c r="F66" s="285" t="s">
        <v>271</v>
      </c>
      <c r="G66" s="288" t="s">
        <v>272</v>
      </c>
      <c r="H66" s="289"/>
      <c r="I66" s="304">
        <f>SUM(I8,I24,I63)</f>
        <v>9473731</v>
      </c>
      <c r="J66" s="304">
        <f>SUM(J8,J24,J63)</f>
        <v>9266722</v>
      </c>
      <c r="K66" s="140"/>
      <c r="L66" s="140"/>
    </row>
  </sheetData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AA21"/>
  <sheetViews>
    <sheetView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8.57421875" style="18" customWidth="1"/>
    <col min="2" max="2" width="7.8515625" style="18" bestFit="1" customWidth="1"/>
    <col min="3" max="3" width="7.57421875" style="18" bestFit="1" customWidth="1"/>
    <col min="4" max="7" width="6.7109375" style="18" bestFit="1" customWidth="1"/>
    <col min="8" max="9" width="6.28125" style="18" customWidth="1"/>
    <col min="10" max="10" width="6.57421875" style="18" bestFit="1" customWidth="1"/>
    <col min="11" max="12" width="5.7109375" style="18" bestFit="1" customWidth="1"/>
    <col min="13" max="16" width="5.7109375" style="18" customWidth="1"/>
    <col min="17" max="17" width="6.28125" style="18" customWidth="1"/>
    <col min="18" max="19" width="6.57421875" style="18" bestFit="1" customWidth="1"/>
    <col min="20" max="22" width="5.7109375" style="18" bestFit="1" customWidth="1"/>
    <col min="23" max="23" width="6.00390625" style="18" bestFit="1" customWidth="1"/>
    <col min="24" max="25" width="7.8515625" style="18" bestFit="1" customWidth="1"/>
    <col min="26" max="26" width="8.421875" style="18" customWidth="1"/>
    <col min="27" max="27" width="10.421875" style="0" customWidth="1"/>
  </cols>
  <sheetData>
    <row r="1" spans="1:27" ht="12.75">
      <c r="A1" s="13"/>
      <c r="B1" s="13"/>
      <c r="C1" s="13"/>
      <c r="D1" s="13"/>
      <c r="E1" s="13"/>
      <c r="F1" s="13"/>
      <c r="G1" s="13"/>
      <c r="H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2" t="s">
        <v>920</v>
      </c>
      <c r="Y1" s="10"/>
      <c r="Z1" s="35"/>
      <c r="AA1" s="1"/>
    </row>
    <row r="2" spans="1:27" ht="12.75">
      <c r="A2" s="13"/>
      <c r="B2" s="13"/>
      <c r="C2" s="13"/>
      <c r="D2" s="13"/>
      <c r="E2" s="13"/>
      <c r="F2" s="13"/>
      <c r="G2" s="13"/>
      <c r="H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8"/>
      <c r="Y2" s="37"/>
      <c r="Z2" s="15"/>
      <c r="AA2" s="1"/>
    </row>
    <row r="3" spans="1:27" ht="12.75">
      <c r="A3" s="13"/>
      <c r="B3" s="13"/>
      <c r="C3" s="13"/>
      <c r="D3" s="13"/>
      <c r="E3" s="13"/>
      <c r="F3" s="13"/>
      <c r="G3" s="13"/>
      <c r="H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1"/>
      <c r="Y3" s="2"/>
      <c r="Z3" s="15"/>
      <c r="AA3" s="1"/>
    </row>
    <row r="4" spans="1:27" ht="19.5">
      <c r="A4" s="9" t="s">
        <v>1026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"/>
    </row>
    <row r="5" spans="1:27" ht="19.5">
      <c r="A5" s="9" t="s">
        <v>946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"/>
    </row>
    <row r="6" spans="1:27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"/>
    </row>
    <row r="7" spans="1:27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/>
      <c r="Y7" s="17"/>
      <c r="Z7" s="35" t="s">
        <v>1013</v>
      </c>
      <c r="AA7" s="1"/>
    </row>
    <row r="8" spans="1:27" ht="16.5" customHeight="1">
      <c r="A8" s="945" t="s">
        <v>1027</v>
      </c>
      <c r="B8" s="20" t="s">
        <v>1029</v>
      </c>
      <c r="C8" s="20"/>
      <c r="D8" s="20"/>
      <c r="E8" s="20" t="s">
        <v>1030</v>
      </c>
      <c r="F8" s="20"/>
      <c r="G8" s="20"/>
      <c r="H8" s="1056" t="s">
        <v>1031</v>
      </c>
      <c r="I8" s="1036"/>
      <c r="J8" s="1037"/>
      <c r="K8" s="1038" t="s">
        <v>1032</v>
      </c>
      <c r="L8" s="1039"/>
      <c r="M8" s="1040"/>
      <c r="N8" s="1051" t="s">
        <v>1033</v>
      </c>
      <c r="O8" s="1052"/>
      <c r="P8" s="1053"/>
      <c r="Q8" s="1033" t="s">
        <v>921</v>
      </c>
      <c r="R8" s="1034"/>
      <c r="S8" s="1025"/>
      <c r="T8" s="20" t="s">
        <v>1052</v>
      </c>
      <c r="U8" s="20"/>
      <c r="V8" s="20"/>
      <c r="W8" s="21" t="s">
        <v>1034</v>
      </c>
      <c r="X8" s="20" t="s">
        <v>1035</v>
      </c>
      <c r="Y8" s="20"/>
      <c r="Z8" s="678"/>
      <c r="AA8" s="679"/>
    </row>
    <row r="9" spans="1:27" ht="17.25" customHeight="1">
      <c r="A9" s="22" t="s">
        <v>1036</v>
      </c>
      <c r="B9" s="23" t="s">
        <v>1016</v>
      </c>
      <c r="C9" s="23" t="s">
        <v>1021</v>
      </c>
      <c r="D9" s="23" t="s">
        <v>1022</v>
      </c>
      <c r="E9" s="23" t="s">
        <v>1016</v>
      </c>
      <c r="F9" s="23" t="s">
        <v>1021</v>
      </c>
      <c r="G9" s="23" t="s">
        <v>1022</v>
      </c>
      <c r="H9" s="23" t="s">
        <v>1016</v>
      </c>
      <c r="I9" s="23" t="s">
        <v>1021</v>
      </c>
      <c r="J9" s="23" t="s">
        <v>1022</v>
      </c>
      <c r="K9" s="23" t="s">
        <v>1049</v>
      </c>
      <c r="L9" s="23" t="s">
        <v>1048</v>
      </c>
      <c r="M9" s="23" t="s">
        <v>1022</v>
      </c>
      <c r="N9" s="23" t="s">
        <v>1049</v>
      </c>
      <c r="O9" s="23" t="s">
        <v>1021</v>
      </c>
      <c r="P9" s="23" t="s">
        <v>1022</v>
      </c>
      <c r="Q9" s="23" t="s">
        <v>1016</v>
      </c>
      <c r="R9" s="23" t="s">
        <v>1021</v>
      </c>
      <c r="S9" s="23" t="s">
        <v>1022</v>
      </c>
      <c r="T9" s="23" t="s">
        <v>1049</v>
      </c>
      <c r="U9" s="23" t="s">
        <v>1021</v>
      </c>
      <c r="V9" s="23" t="s">
        <v>1022</v>
      </c>
      <c r="W9" s="23" t="s">
        <v>1038</v>
      </c>
      <c r="X9" s="23" t="s">
        <v>1016</v>
      </c>
      <c r="Y9" s="23" t="s">
        <v>1021</v>
      </c>
      <c r="Z9" s="680" t="s">
        <v>1022</v>
      </c>
      <c r="AA9" s="681" t="s">
        <v>1015</v>
      </c>
    </row>
    <row r="10" spans="1:27" ht="15.75" customHeight="1" thickBot="1">
      <c r="A10" s="24"/>
      <c r="B10" s="25" t="s">
        <v>1025</v>
      </c>
      <c r="C10" s="25"/>
      <c r="D10" s="26"/>
      <c r="E10" s="25" t="s">
        <v>1025</v>
      </c>
      <c r="F10" s="25"/>
      <c r="G10" s="26"/>
      <c r="H10" s="36" t="s">
        <v>1025</v>
      </c>
      <c r="I10" s="25"/>
      <c r="J10" s="26"/>
      <c r="K10" s="1041" t="s">
        <v>1025</v>
      </c>
      <c r="L10" s="1035"/>
      <c r="M10" s="43"/>
      <c r="N10" s="1054" t="s">
        <v>1025</v>
      </c>
      <c r="O10" s="1055"/>
      <c r="P10" s="450"/>
      <c r="Q10" s="1054" t="s">
        <v>1025</v>
      </c>
      <c r="R10" s="1055"/>
      <c r="S10" s="450"/>
      <c r="T10" s="1054" t="s">
        <v>1050</v>
      </c>
      <c r="U10" s="1055"/>
      <c r="V10" s="26"/>
      <c r="W10" s="26"/>
      <c r="X10" s="25" t="s">
        <v>1025</v>
      </c>
      <c r="Y10" s="25"/>
      <c r="Z10" s="449"/>
      <c r="AA10" s="682" t="s">
        <v>1053</v>
      </c>
    </row>
    <row r="11" spans="1:27" ht="18" customHeight="1">
      <c r="A11" s="42" t="s">
        <v>1007</v>
      </c>
      <c r="B11" s="44">
        <v>78228</v>
      </c>
      <c r="C11" s="45">
        <v>81429</v>
      </c>
      <c r="D11" s="45">
        <v>81429</v>
      </c>
      <c r="E11" s="45">
        <v>21163</v>
      </c>
      <c r="F11" s="45">
        <v>22305</v>
      </c>
      <c r="G11" s="45">
        <v>22289</v>
      </c>
      <c r="H11" s="45">
        <v>92555</v>
      </c>
      <c r="I11" s="45">
        <v>101375</v>
      </c>
      <c r="J11" s="45">
        <v>94590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>
        <v>17100</v>
      </c>
      <c r="W11" s="45">
        <v>-5067</v>
      </c>
      <c r="X11" s="45">
        <f aca="true" t="shared" si="0" ref="X11:X19">SUM(B11,E11,H11,K11,Q11,T11,N11)</f>
        <v>191946</v>
      </c>
      <c r="Y11" s="45">
        <f aca="true" t="shared" si="1" ref="Y11:Y19">SUM(C11,F11,I11,L11,R11,U11,O11)</f>
        <v>205109</v>
      </c>
      <c r="Z11" s="683">
        <f aca="true" t="shared" si="2" ref="Z11:Z19">SUM(D11,G11,J11,M11,S11,V11,W11,P11)</f>
        <v>210341</v>
      </c>
      <c r="AA11" s="684">
        <f aca="true" t="shared" si="3" ref="AA11:AA21">Z11/Y11</f>
        <v>1.0255083882228473</v>
      </c>
    </row>
    <row r="12" spans="1:27" ht="18" customHeight="1">
      <c r="A12" s="42" t="s">
        <v>1008</v>
      </c>
      <c r="B12" s="44">
        <v>31357</v>
      </c>
      <c r="C12" s="45">
        <v>16348</v>
      </c>
      <c r="D12" s="45">
        <v>16064</v>
      </c>
      <c r="E12" s="45">
        <v>4232</v>
      </c>
      <c r="F12" s="45">
        <v>2325</v>
      </c>
      <c r="G12" s="45">
        <v>2336</v>
      </c>
      <c r="H12" s="45">
        <v>26848</v>
      </c>
      <c r="I12" s="45">
        <v>26510</v>
      </c>
      <c r="J12" s="45">
        <v>16996</v>
      </c>
      <c r="K12" s="45"/>
      <c r="L12" s="45">
        <v>314</v>
      </c>
      <c r="M12" s="45">
        <v>314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>
        <f t="shared" si="0"/>
        <v>62437</v>
      </c>
      <c r="Y12" s="45">
        <f t="shared" si="1"/>
        <v>45497</v>
      </c>
      <c r="Z12" s="683">
        <f t="shared" si="2"/>
        <v>35710</v>
      </c>
      <c r="AA12" s="685">
        <f t="shared" si="3"/>
        <v>0.7848869156208101</v>
      </c>
    </row>
    <row r="13" spans="1:27" s="41" customFormat="1" ht="18" customHeight="1">
      <c r="A13" s="19" t="s">
        <v>1039</v>
      </c>
      <c r="B13" s="46">
        <v>91225</v>
      </c>
      <c r="C13" s="47">
        <v>106951</v>
      </c>
      <c r="D13" s="47">
        <v>106139</v>
      </c>
      <c r="E13" s="47">
        <v>24547</v>
      </c>
      <c r="F13" s="47">
        <v>29295</v>
      </c>
      <c r="G13" s="47">
        <v>28424</v>
      </c>
      <c r="H13" s="47">
        <v>65018</v>
      </c>
      <c r="I13" s="47">
        <v>74689</v>
      </c>
      <c r="J13" s="47">
        <v>62030</v>
      </c>
      <c r="K13" s="47"/>
      <c r="L13" s="47">
        <v>2152</v>
      </c>
      <c r="M13" s="47">
        <v>2152</v>
      </c>
      <c r="N13" s="47"/>
      <c r="O13" s="47"/>
      <c r="P13" s="47"/>
      <c r="Q13" s="47"/>
      <c r="R13" s="47"/>
      <c r="S13" s="47"/>
      <c r="T13" s="47"/>
      <c r="U13" s="47"/>
      <c r="V13" s="47">
        <v>3</v>
      </c>
      <c r="W13" s="47">
        <v>61</v>
      </c>
      <c r="X13" s="45">
        <f t="shared" si="0"/>
        <v>180790</v>
      </c>
      <c r="Y13" s="45">
        <f t="shared" si="1"/>
        <v>213087</v>
      </c>
      <c r="Z13" s="683">
        <f t="shared" si="2"/>
        <v>198809</v>
      </c>
      <c r="AA13" s="685">
        <f t="shared" si="3"/>
        <v>0.932994504592021</v>
      </c>
    </row>
    <row r="14" spans="1:27" ht="18" customHeight="1">
      <c r="A14" s="19" t="s">
        <v>1009</v>
      </c>
      <c r="B14" s="46">
        <v>25241</v>
      </c>
      <c r="C14" s="47">
        <v>25217</v>
      </c>
      <c r="D14" s="47">
        <v>24146</v>
      </c>
      <c r="E14" s="47">
        <v>6642</v>
      </c>
      <c r="F14" s="47">
        <v>6757</v>
      </c>
      <c r="G14" s="47">
        <v>6330</v>
      </c>
      <c r="H14" s="47">
        <v>2330</v>
      </c>
      <c r="I14" s="47">
        <v>2784</v>
      </c>
      <c r="J14" s="47">
        <v>2489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>
        <v>146</v>
      </c>
      <c r="X14" s="45">
        <f t="shared" si="0"/>
        <v>34213</v>
      </c>
      <c r="Y14" s="45">
        <f t="shared" si="1"/>
        <v>34758</v>
      </c>
      <c r="Z14" s="683">
        <f t="shared" si="2"/>
        <v>33111</v>
      </c>
      <c r="AA14" s="685">
        <f t="shared" si="3"/>
        <v>0.9526152252718798</v>
      </c>
    </row>
    <row r="15" spans="1:27" ht="18" customHeight="1">
      <c r="A15" s="19" t="s">
        <v>1010</v>
      </c>
      <c r="B15" s="46">
        <v>190223</v>
      </c>
      <c r="C15" s="47">
        <v>206836</v>
      </c>
      <c r="D15" s="47">
        <v>205463</v>
      </c>
      <c r="E15" s="47">
        <v>51048</v>
      </c>
      <c r="F15" s="47">
        <v>55350</v>
      </c>
      <c r="G15" s="47">
        <v>54974</v>
      </c>
      <c r="H15" s="47">
        <v>121617</v>
      </c>
      <c r="I15" s="47">
        <v>134985</v>
      </c>
      <c r="J15" s="47">
        <v>124436</v>
      </c>
      <c r="K15" s="47"/>
      <c r="L15" s="47">
        <v>1393</v>
      </c>
      <c r="M15" s="47">
        <v>1393</v>
      </c>
      <c r="N15" s="47">
        <v>794</v>
      </c>
      <c r="O15" s="47">
        <v>794</v>
      </c>
      <c r="P15" s="47">
        <v>794</v>
      </c>
      <c r="Q15" s="47"/>
      <c r="R15" s="47"/>
      <c r="S15" s="47"/>
      <c r="T15" s="47">
        <v>6792</v>
      </c>
      <c r="U15" s="47">
        <v>6902</v>
      </c>
      <c r="V15" s="47">
        <v>6902</v>
      </c>
      <c r="W15" s="47">
        <v>38</v>
      </c>
      <c r="X15" s="45">
        <f t="shared" si="0"/>
        <v>370474</v>
      </c>
      <c r="Y15" s="45">
        <f t="shared" si="1"/>
        <v>406260</v>
      </c>
      <c r="Z15" s="683">
        <f t="shared" si="2"/>
        <v>394000</v>
      </c>
      <c r="AA15" s="685">
        <f t="shared" si="3"/>
        <v>0.9698222812976911</v>
      </c>
    </row>
    <row r="16" spans="1:27" ht="18" customHeight="1">
      <c r="A16" s="19" t="s">
        <v>1011</v>
      </c>
      <c r="B16" s="46">
        <v>217490</v>
      </c>
      <c r="C16" s="47">
        <v>261606</v>
      </c>
      <c r="D16" s="47">
        <v>253361</v>
      </c>
      <c r="E16" s="47">
        <v>57738</v>
      </c>
      <c r="F16" s="47">
        <v>65115</v>
      </c>
      <c r="G16" s="47">
        <v>62768</v>
      </c>
      <c r="H16" s="47">
        <v>121453</v>
      </c>
      <c r="I16" s="47">
        <v>151620</v>
      </c>
      <c r="J16" s="47">
        <v>142519</v>
      </c>
      <c r="K16" s="47">
        <v>10000</v>
      </c>
      <c r="L16" s="47">
        <v>10104</v>
      </c>
      <c r="M16" s="47">
        <v>9002</v>
      </c>
      <c r="N16" s="47"/>
      <c r="O16" s="47">
        <v>3100</v>
      </c>
      <c r="P16" s="47">
        <v>3095</v>
      </c>
      <c r="Q16" s="47"/>
      <c r="R16" s="47"/>
      <c r="S16" s="47"/>
      <c r="T16" s="47">
        <v>5724</v>
      </c>
      <c r="U16" s="47">
        <v>10216</v>
      </c>
      <c r="V16" s="47">
        <v>10034</v>
      </c>
      <c r="W16" s="47">
        <v>2289</v>
      </c>
      <c r="X16" s="45">
        <f t="shared" si="0"/>
        <v>412405</v>
      </c>
      <c r="Y16" s="45">
        <f t="shared" si="1"/>
        <v>501761</v>
      </c>
      <c r="Z16" s="683">
        <f t="shared" si="2"/>
        <v>483068</v>
      </c>
      <c r="AA16" s="685">
        <f t="shared" si="3"/>
        <v>0.9627452113655705</v>
      </c>
    </row>
    <row r="17" spans="1:27" ht="18" customHeight="1">
      <c r="A17" s="19" t="s">
        <v>311</v>
      </c>
      <c r="B17" s="46">
        <v>18504</v>
      </c>
      <c r="C17" s="47">
        <v>18970</v>
      </c>
      <c r="D17" s="47">
        <v>18928</v>
      </c>
      <c r="E17" s="47">
        <v>5038</v>
      </c>
      <c r="F17" s="47">
        <v>5164</v>
      </c>
      <c r="G17" s="47">
        <v>5120</v>
      </c>
      <c r="H17" s="47">
        <v>23154</v>
      </c>
      <c r="I17" s="47">
        <v>25664</v>
      </c>
      <c r="J17" s="47">
        <v>25041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9</v>
      </c>
      <c r="X17" s="45">
        <f t="shared" si="0"/>
        <v>46696</v>
      </c>
      <c r="Y17" s="45">
        <f t="shared" si="1"/>
        <v>49798</v>
      </c>
      <c r="Z17" s="683">
        <f t="shared" si="2"/>
        <v>49098</v>
      </c>
      <c r="AA17" s="685">
        <f t="shared" si="3"/>
        <v>0.9859432105707057</v>
      </c>
    </row>
    <row r="18" spans="1:27" ht="18" customHeight="1" thickBot="1">
      <c r="A18" s="686" t="s">
        <v>1012</v>
      </c>
      <c r="B18" s="687">
        <v>14030</v>
      </c>
      <c r="C18" s="688">
        <v>14650</v>
      </c>
      <c r="D18" s="688">
        <v>14323</v>
      </c>
      <c r="E18" s="688">
        <v>3704</v>
      </c>
      <c r="F18" s="688">
        <v>3871</v>
      </c>
      <c r="G18" s="688">
        <v>3730</v>
      </c>
      <c r="H18" s="688">
        <v>4227</v>
      </c>
      <c r="I18" s="688">
        <v>3722</v>
      </c>
      <c r="J18" s="688">
        <v>3016</v>
      </c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>
        <v>106</v>
      </c>
      <c r="X18" s="45">
        <f t="shared" si="0"/>
        <v>21961</v>
      </c>
      <c r="Y18" s="45">
        <f t="shared" si="1"/>
        <v>22243</v>
      </c>
      <c r="Z18" s="683">
        <f t="shared" si="2"/>
        <v>21175</v>
      </c>
      <c r="AA18" s="689">
        <f t="shared" si="3"/>
        <v>0.9519848941239941</v>
      </c>
    </row>
    <row r="19" spans="1:27" s="41" customFormat="1" ht="18" customHeight="1" thickBot="1">
      <c r="A19" s="836" t="s">
        <v>922</v>
      </c>
      <c r="B19" s="837">
        <f aca="true" t="shared" si="4" ref="B19:W19">SUM(B11:B18)</f>
        <v>666298</v>
      </c>
      <c r="C19" s="809">
        <f t="shared" si="4"/>
        <v>732007</v>
      </c>
      <c r="D19" s="809">
        <f t="shared" si="4"/>
        <v>719853</v>
      </c>
      <c r="E19" s="809">
        <f t="shared" si="4"/>
        <v>174112</v>
      </c>
      <c r="F19" s="809">
        <f t="shared" si="4"/>
        <v>190182</v>
      </c>
      <c r="G19" s="809">
        <f t="shared" si="4"/>
        <v>185971</v>
      </c>
      <c r="H19" s="809">
        <f t="shared" si="4"/>
        <v>457202</v>
      </c>
      <c r="I19" s="809">
        <f t="shared" si="4"/>
        <v>521349</v>
      </c>
      <c r="J19" s="809">
        <f t="shared" si="4"/>
        <v>471117</v>
      </c>
      <c r="K19" s="809">
        <f t="shared" si="4"/>
        <v>10000</v>
      </c>
      <c r="L19" s="809">
        <f t="shared" si="4"/>
        <v>13963</v>
      </c>
      <c r="M19" s="809">
        <f t="shared" si="4"/>
        <v>12861</v>
      </c>
      <c r="N19" s="809">
        <f t="shared" si="4"/>
        <v>794</v>
      </c>
      <c r="O19" s="809">
        <f t="shared" si="4"/>
        <v>3894</v>
      </c>
      <c r="P19" s="809">
        <f t="shared" si="4"/>
        <v>3889</v>
      </c>
      <c r="Q19" s="809">
        <f t="shared" si="4"/>
        <v>0</v>
      </c>
      <c r="R19" s="809">
        <f t="shared" si="4"/>
        <v>0</v>
      </c>
      <c r="S19" s="809">
        <f t="shared" si="4"/>
        <v>0</v>
      </c>
      <c r="T19" s="809">
        <f t="shared" si="4"/>
        <v>12516</v>
      </c>
      <c r="U19" s="809">
        <f t="shared" si="4"/>
        <v>17118</v>
      </c>
      <c r="V19" s="809">
        <f t="shared" si="4"/>
        <v>34039</v>
      </c>
      <c r="W19" s="809">
        <f t="shared" si="4"/>
        <v>-2418</v>
      </c>
      <c r="X19" s="838">
        <f t="shared" si="0"/>
        <v>1320922</v>
      </c>
      <c r="Y19" s="838">
        <f t="shared" si="1"/>
        <v>1478513</v>
      </c>
      <c r="Z19" s="838">
        <f t="shared" si="2"/>
        <v>1425312</v>
      </c>
      <c r="AA19" s="684">
        <f t="shared" si="3"/>
        <v>0.9640172254149947</v>
      </c>
    </row>
    <row r="20" spans="1:27" ht="13.5" thickBot="1">
      <c r="A20" s="839" t="s">
        <v>923</v>
      </c>
      <c r="B20" s="840">
        <v>147749</v>
      </c>
      <c r="C20" s="841">
        <v>150008</v>
      </c>
      <c r="D20" s="841">
        <v>148041</v>
      </c>
      <c r="E20" s="841">
        <v>42165</v>
      </c>
      <c r="F20" s="841">
        <v>42756</v>
      </c>
      <c r="G20" s="841">
        <v>39046</v>
      </c>
      <c r="H20" s="841">
        <v>70631</v>
      </c>
      <c r="I20" s="841">
        <v>73667</v>
      </c>
      <c r="J20" s="841">
        <v>64080</v>
      </c>
      <c r="K20" s="841">
        <v>1270</v>
      </c>
      <c r="L20" s="841">
        <v>1270</v>
      </c>
      <c r="M20" s="841">
        <v>738</v>
      </c>
      <c r="N20" s="841"/>
      <c r="O20" s="841"/>
      <c r="P20" s="841"/>
      <c r="Q20" s="841">
        <v>262981</v>
      </c>
      <c r="R20" s="841">
        <v>266081</v>
      </c>
      <c r="S20" s="841">
        <v>257381</v>
      </c>
      <c r="T20" s="841">
        <v>3175</v>
      </c>
      <c r="U20" s="841">
        <v>75</v>
      </c>
      <c r="V20" s="841">
        <v>17471</v>
      </c>
      <c r="W20" s="841">
        <v>456</v>
      </c>
      <c r="X20" s="841">
        <f>B20+E20+H20+K20+N20+Q20+T20</f>
        <v>527971</v>
      </c>
      <c r="Y20" s="841">
        <f>C20+F20+I20+L20+O20+R20+U20</f>
        <v>533857</v>
      </c>
      <c r="Z20" s="841">
        <f>D20+G20+J20+M20+P20+S20+V20+W20</f>
        <v>527213</v>
      </c>
      <c r="AA20" s="684">
        <f t="shared" si="3"/>
        <v>0.9875547197095852</v>
      </c>
    </row>
    <row r="21" spans="1:27" ht="13.5" thickBot="1">
      <c r="A21" s="842" t="s">
        <v>1024</v>
      </c>
      <c r="B21" s="843">
        <f aca="true" t="shared" si="5" ref="B21:Z21">SUM(B19:B20)</f>
        <v>814047</v>
      </c>
      <c r="C21" s="843">
        <f t="shared" si="5"/>
        <v>882015</v>
      </c>
      <c r="D21" s="843">
        <f t="shared" si="5"/>
        <v>867894</v>
      </c>
      <c r="E21" s="843">
        <f t="shared" si="5"/>
        <v>216277</v>
      </c>
      <c r="F21" s="843">
        <f t="shared" si="5"/>
        <v>232938</v>
      </c>
      <c r="G21" s="843">
        <f t="shared" si="5"/>
        <v>225017</v>
      </c>
      <c r="H21" s="843">
        <f t="shared" si="5"/>
        <v>527833</v>
      </c>
      <c r="I21" s="843">
        <f t="shared" si="5"/>
        <v>595016</v>
      </c>
      <c r="J21" s="843">
        <f t="shared" si="5"/>
        <v>535197</v>
      </c>
      <c r="K21" s="843">
        <f t="shared" si="5"/>
        <v>11270</v>
      </c>
      <c r="L21" s="843">
        <f t="shared" si="5"/>
        <v>15233</v>
      </c>
      <c r="M21" s="843">
        <f t="shared" si="5"/>
        <v>13599</v>
      </c>
      <c r="N21" s="843">
        <f t="shared" si="5"/>
        <v>794</v>
      </c>
      <c r="O21" s="843">
        <f t="shared" si="5"/>
        <v>3894</v>
      </c>
      <c r="P21" s="843">
        <f t="shared" si="5"/>
        <v>3889</v>
      </c>
      <c r="Q21" s="843">
        <f t="shared" si="5"/>
        <v>262981</v>
      </c>
      <c r="R21" s="843">
        <f t="shared" si="5"/>
        <v>266081</v>
      </c>
      <c r="S21" s="843">
        <f t="shared" si="5"/>
        <v>257381</v>
      </c>
      <c r="T21" s="843">
        <f t="shared" si="5"/>
        <v>15691</v>
      </c>
      <c r="U21" s="843">
        <f t="shared" si="5"/>
        <v>17193</v>
      </c>
      <c r="V21" s="843">
        <f t="shared" si="5"/>
        <v>51510</v>
      </c>
      <c r="W21" s="843">
        <f t="shared" si="5"/>
        <v>-1962</v>
      </c>
      <c r="X21" s="843">
        <f t="shared" si="5"/>
        <v>1848893</v>
      </c>
      <c r="Y21" s="843">
        <f t="shared" si="5"/>
        <v>2012370</v>
      </c>
      <c r="Z21" s="843">
        <f t="shared" si="5"/>
        <v>1952525</v>
      </c>
      <c r="AA21" s="690">
        <f t="shared" si="3"/>
        <v>0.9702614330366682</v>
      </c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GH91"/>
  <sheetViews>
    <sheetView workbookViewId="0" topLeftCell="A1">
      <pane xSplit="1" ySplit="9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5" sqref="I65"/>
    </sheetView>
  </sheetViews>
  <sheetFormatPr defaultColWidth="9.140625" defaultRowHeight="12.75"/>
  <cols>
    <col min="1" max="1" width="36.28125" style="0" customWidth="1"/>
    <col min="2" max="2" width="12.140625" style="13" customWidth="1"/>
    <col min="3" max="3" width="12.8515625" style="13" customWidth="1"/>
    <col min="4" max="4" width="13.00390625" style="13" customWidth="1"/>
    <col min="5" max="5" width="11.140625" style="13" customWidth="1"/>
    <col min="6" max="6" width="0.9921875" style="33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0" ht="12.75">
      <c r="G1" s="1026" t="s">
        <v>948</v>
      </c>
      <c r="H1" s="1026"/>
      <c r="I1" s="1026"/>
      <c r="J1" s="1026"/>
    </row>
    <row r="2" spans="1:10" ht="12.75">
      <c r="A2" s="1"/>
      <c r="G2" s="1"/>
      <c r="H2" s="1032"/>
      <c r="I2" s="1032"/>
      <c r="J2" s="1032"/>
    </row>
    <row r="3" spans="1:10" ht="12.75">
      <c r="A3" s="1"/>
      <c r="G3" s="1"/>
      <c r="H3" s="336"/>
      <c r="I3" s="336"/>
      <c r="J3" s="336"/>
    </row>
    <row r="4" spans="1:10" ht="19.5">
      <c r="A4" s="447" t="s">
        <v>947</v>
      </c>
      <c r="B4" s="338"/>
      <c r="C4" s="338"/>
      <c r="D4" s="338"/>
      <c r="E4" s="338"/>
      <c r="F4" s="339"/>
      <c r="G4" s="2"/>
      <c r="H4" s="2"/>
      <c r="I4" s="2"/>
      <c r="J4" s="2"/>
    </row>
    <row r="5" spans="1:10" ht="19.5">
      <c r="A5" s="9"/>
      <c r="B5" s="338"/>
      <c r="C5" s="338"/>
      <c r="D5" s="338"/>
      <c r="E5" s="338"/>
      <c r="F5" s="339"/>
      <c r="G5" s="2"/>
      <c r="H5" s="2"/>
      <c r="I5" s="2"/>
      <c r="J5" s="2"/>
    </row>
    <row r="6" spans="1:10" ht="14.25" customHeight="1" thickBot="1">
      <c r="A6" s="340"/>
      <c r="B6" s="338"/>
      <c r="C6" s="338"/>
      <c r="D6" s="338"/>
      <c r="E6" s="338"/>
      <c r="F6" s="339"/>
      <c r="G6" s="2"/>
      <c r="H6" s="2"/>
      <c r="I6" s="2"/>
      <c r="J6" s="2"/>
    </row>
    <row r="7" spans="1:10" ht="15.75">
      <c r="A7" s="341" t="s">
        <v>375</v>
      </c>
      <c r="B7" s="1029" t="s">
        <v>376</v>
      </c>
      <c r="C7" s="1030"/>
      <c r="D7" s="1030"/>
      <c r="E7" s="1031"/>
      <c r="F7" s="342"/>
      <c r="G7" s="1029" t="s">
        <v>377</v>
      </c>
      <c r="H7" s="1030"/>
      <c r="I7" s="1030"/>
      <c r="J7" s="1031"/>
    </row>
    <row r="8" spans="1:10" ht="12.75">
      <c r="A8" s="343"/>
      <c r="B8" s="344" t="s">
        <v>1016</v>
      </c>
      <c r="C8" s="345" t="s">
        <v>1021</v>
      </c>
      <c r="D8" s="345" t="s">
        <v>1022</v>
      </c>
      <c r="E8" s="346" t="s">
        <v>1022</v>
      </c>
      <c r="F8" s="347"/>
      <c r="G8" s="344" t="s">
        <v>1016</v>
      </c>
      <c r="H8" s="345" t="s">
        <v>1021</v>
      </c>
      <c r="I8" s="345" t="s">
        <v>1022</v>
      </c>
      <c r="J8" s="346" t="s">
        <v>1022</v>
      </c>
    </row>
    <row r="9" spans="1:10" ht="13.5" thickBot="1">
      <c r="A9" s="348"/>
      <c r="B9" s="1027" t="s">
        <v>1025</v>
      </c>
      <c r="C9" s="1028"/>
      <c r="D9" s="349"/>
      <c r="E9" s="350" t="s">
        <v>1053</v>
      </c>
      <c r="F9" s="351"/>
      <c r="G9" s="1027" t="s">
        <v>1025</v>
      </c>
      <c r="H9" s="1028"/>
      <c r="I9" s="352"/>
      <c r="J9" s="353" t="s">
        <v>1053</v>
      </c>
    </row>
    <row r="10" spans="1:190" ht="12.75">
      <c r="A10" s="354" t="s">
        <v>378</v>
      </c>
      <c r="B10" s="355">
        <v>32966</v>
      </c>
      <c r="C10" s="356">
        <v>32966</v>
      </c>
      <c r="D10" s="357">
        <v>35515</v>
      </c>
      <c r="E10" s="358">
        <f>D10/C10</f>
        <v>1.0773220894254687</v>
      </c>
      <c r="F10" s="359"/>
      <c r="G10" s="360">
        <v>8193</v>
      </c>
      <c r="H10" s="357">
        <v>8910</v>
      </c>
      <c r="I10" s="361">
        <v>11738</v>
      </c>
      <c r="J10" s="358">
        <f>I10/H10</f>
        <v>1.3173961840628508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</row>
    <row r="11" spans="1:10" ht="12.75">
      <c r="A11" s="362" t="s">
        <v>379</v>
      </c>
      <c r="B11" s="363"/>
      <c r="C11" s="364"/>
      <c r="D11" s="364"/>
      <c r="E11" s="365"/>
      <c r="F11" s="366"/>
      <c r="G11" s="363">
        <v>15930</v>
      </c>
      <c r="H11" s="364">
        <v>15930</v>
      </c>
      <c r="I11" s="364">
        <v>21369</v>
      </c>
      <c r="J11" s="365">
        <f>I11/H11</f>
        <v>1.3414312617702449</v>
      </c>
    </row>
    <row r="12" spans="1:10" ht="12.75">
      <c r="A12" s="367" t="s">
        <v>380</v>
      </c>
      <c r="B12" s="363"/>
      <c r="C12" s="364"/>
      <c r="D12" s="364">
        <v>719</v>
      </c>
      <c r="E12" s="365"/>
      <c r="F12" s="366"/>
      <c r="G12" s="363">
        <v>5334</v>
      </c>
      <c r="H12" s="364">
        <v>6985</v>
      </c>
      <c r="I12" s="364">
        <v>6862</v>
      </c>
      <c r="J12" s="365">
        <f>I12/H12</f>
        <v>0.9823908375089477</v>
      </c>
    </row>
    <row r="13" spans="1:10" ht="12.75">
      <c r="A13" s="368" t="s">
        <v>381</v>
      </c>
      <c r="B13" s="369">
        <f>SUM(B14:B19)</f>
        <v>9465</v>
      </c>
      <c r="C13" s="369">
        <f>SUM(C14:C19)</f>
        <v>9465</v>
      </c>
      <c r="D13" s="369">
        <f>SUM(D14:D19)</f>
        <v>54416</v>
      </c>
      <c r="E13" s="365">
        <f>D13/C13</f>
        <v>5.74918119387216</v>
      </c>
      <c r="F13" s="366"/>
      <c r="G13" s="369">
        <f>SUM(G14:G19)</f>
        <v>12663</v>
      </c>
      <c r="H13" s="369">
        <f>SUM(H14:H19)</f>
        <v>13552</v>
      </c>
      <c r="I13" s="369">
        <f>SUM(I14:I19)</f>
        <v>55355</v>
      </c>
      <c r="J13" s="365">
        <f>I13/H13</f>
        <v>4.084636953955136</v>
      </c>
    </row>
    <row r="14" spans="1:10" ht="12.75">
      <c r="A14" s="371" t="s">
        <v>924</v>
      </c>
      <c r="B14" s="378"/>
      <c r="C14" s="373"/>
      <c r="D14" s="375"/>
      <c r="E14" s="365"/>
      <c r="F14" s="366"/>
      <c r="G14" s="372">
        <v>1524</v>
      </c>
      <c r="H14" s="373"/>
      <c r="I14" s="844"/>
      <c r="J14" s="365"/>
    </row>
    <row r="15" spans="1:10" ht="12.75">
      <c r="A15" s="371" t="s">
        <v>925</v>
      </c>
      <c r="B15" s="378">
        <v>9465</v>
      </c>
      <c r="C15" s="373">
        <v>9465</v>
      </c>
      <c r="D15" s="375">
        <v>49772</v>
      </c>
      <c r="E15" s="365">
        <f>D15/C15</f>
        <v>5.258531431590069</v>
      </c>
      <c r="F15" s="366"/>
      <c r="G15" s="372">
        <v>11139</v>
      </c>
      <c r="H15" s="373">
        <v>11139</v>
      </c>
      <c r="I15" s="847">
        <v>51542</v>
      </c>
      <c r="J15" s="365"/>
    </row>
    <row r="16" spans="1:10" ht="12.75">
      <c r="A16" s="371" t="s">
        <v>611</v>
      </c>
      <c r="B16" s="378"/>
      <c r="C16" s="373"/>
      <c r="D16" s="373"/>
      <c r="E16" s="365"/>
      <c r="F16" s="366"/>
      <c r="G16" s="372"/>
      <c r="H16" s="373">
        <v>188</v>
      </c>
      <c r="I16" s="844">
        <v>104</v>
      </c>
      <c r="J16" s="365"/>
    </row>
    <row r="17" spans="1:10" ht="12.75">
      <c r="A17" s="845" t="s">
        <v>1137</v>
      </c>
      <c r="B17" s="378"/>
      <c r="C17" s="373"/>
      <c r="D17" s="373"/>
      <c r="E17" s="365"/>
      <c r="F17" s="366"/>
      <c r="G17" s="372"/>
      <c r="H17" s="373">
        <v>256</v>
      </c>
      <c r="I17" s="373">
        <v>449</v>
      </c>
      <c r="J17" s="365"/>
    </row>
    <row r="18" spans="1:10" ht="12.75">
      <c r="A18" s="845" t="s">
        <v>1133</v>
      </c>
      <c r="B18" s="378"/>
      <c r="C18" s="375"/>
      <c r="D18" s="373">
        <v>4607</v>
      </c>
      <c r="E18" s="365"/>
      <c r="F18" s="366"/>
      <c r="G18" s="846"/>
      <c r="H18" s="373">
        <v>1969</v>
      </c>
      <c r="I18" s="373">
        <v>3190</v>
      </c>
      <c r="J18" s="365"/>
    </row>
    <row r="19" spans="1:10" ht="12.75">
      <c r="A19" s="845" t="s">
        <v>1134</v>
      </c>
      <c r="B19" s="378"/>
      <c r="C19" s="375"/>
      <c r="D19" s="373">
        <v>37</v>
      </c>
      <c r="E19" s="365"/>
      <c r="F19" s="366"/>
      <c r="G19" s="846"/>
      <c r="H19" s="373"/>
      <c r="I19" s="373">
        <v>70</v>
      </c>
      <c r="J19" s="365"/>
    </row>
    <row r="20" spans="1:10" ht="12.75">
      <c r="A20" s="362" t="s">
        <v>613</v>
      </c>
      <c r="B20" s="363">
        <v>1445</v>
      </c>
      <c r="C20" s="364">
        <v>1445</v>
      </c>
      <c r="D20" s="364">
        <v>12</v>
      </c>
      <c r="E20" s="365">
        <f>D20/C20</f>
        <v>0.008304498269896194</v>
      </c>
      <c r="F20" s="366"/>
      <c r="G20" s="363">
        <v>6795</v>
      </c>
      <c r="H20" s="364">
        <v>7849</v>
      </c>
      <c r="I20" s="364">
        <v>7849</v>
      </c>
      <c r="J20" s="365"/>
    </row>
    <row r="21" spans="1:10" ht="12.75">
      <c r="A21" s="362" t="s">
        <v>383</v>
      </c>
      <c r="B21" s="376"/>
      <c r="C21" s="364"/>
      <c r="D21" s="364"/>
      <c r="E21" s="365"/>
      <c r="F21" s="366"/>
      <c r="G21" s="363">
        <v>4013</v>
      </c>
      <c r="H21" s="364">
        <v>4331</v>
      </c>
      <c r="I21" s="364">
        <v>4001</v>
      </c>
      <c r="J21" s="365">
        <f>I21/H21</f>
        <v>0.9238051258369891</v>
      </c>
    </row>
    <row r="22" spans="1:10" ht="12.75">
      <c r="A22" s="362" t="s">
        <v>384</v>
      </c>
      <c r="B22" s="363"/>
      <c r="C22" s="364"/>
      <c r="D22" s="364"/>
      <c r="E22" s="365"/>
      <c r="F22" s="366"/>
      <c r="G22" s="363">
        <v>4024</v>
      </c>
      <c r="H22" s="364">
        <v>5365</v>
      </c>
      <c r="I22" s="364">
        <v>5365</v>
      </c>
      <c r="J22" s="365">
        <f>I22/H22</f>
        <v>1</v>
      </c>
    </row>
    <row r="23" spans="1:10" ht="12.75">
      <c r="A23" s="362" t="s">
        <v>658</v>
      </c>
      <c r="B23" s="363"/>
      <c r="C23" s="364"/>
      <c r="D23" s="364">
        <v>5</v>
      </c>
      <c r="E23" s="365"/>
      <c r="F23" s="366"/>
      <c r="G23" s="363"/>
      <c r="H23" s="364"/>
      <c r="I23" s="364"/>
      <c r="J23" s="365"/>
    </row>
    <row r="24" spans="1:10" ht="12.75">
      <c r="A24" s="362" t="s">
        <v>386</v>
      </c>
      <c r="B24" s="363"/>
      <c r="C24" s="364"/>
      <c r="D24" s="364">
        <v>1179</v>
      </c>
      <c r="E24" s="365"/>
      <c r="F24" s="366"/>
      <c r="G24" s="363">
        <v>610</v>
      </c>
      <c r="H24" s="364">
        <v>715</v>
      </c>
      <c r="I24" s="364">
        <v>1578</v>
      </c>
      <c r="J24" s="365">
        <f>I24/H24</f>
        <v>2.206993006993007</v>
      </c>
    </row>
    <row r="25" spans="1:10" ht="12.75">
      <c r="A25" s="362" t="s">
        <v>387</v>
      </c>
      <c r="B25" s="363">
        <v>5080</v>
      </c>
      <c r="C25" s="364">
        <v>5080</v>
      </c>
      <c r="D25" s="364">
        <v>4530</v>
      </c>
      <c r="E25" s="365">
        <f>D25/C25</f>
        <v>0.8917322834645669</v>
      </c>
      <c r="F25" s="366"/>
      <c r="G25" s="363">
        <v>7139</v>
      </c>
      <c r="H25" s="364">
        <v>7139</v>
      </c>
      <c r="I25" s="364">
        <v>16800</v>
      </c>
      <c r="J25" s="365">
        <f>I25/H25</f>
        <v>2.3532707662137553</v>
      </c>
    </row>
    <row r="26" spans="1:10" ht="12.75">
      <c r="A26" s="362" t="s">
        <v>388</v>
      </c>
      <c r="B26" s="372"/>
      <c r="C26" s="373"/>
      <c r="D26" s="373"/>
      <c r="E26" s="365"/>
      <c r="F26" s="377"/>
      <c r="G26" s="378"/>
      <c r="H26" s="375"/>
      <c r="I26" s="375"/>
      <c r="J26" s="365"/>
    </row>
    <row r="27" spans="1:10" ht="12.75">
      <c r="A27" s="379" t="s">
        <v>389</v>
      </c>
      <c r="B27" s="372"/>
      <c r="C27" s="373"/>
      <c r="D27" s="373"/>
      <c r="E27" s="365"/>
      <c r="F27" s="377"/>
      <c r="G27" s="378"/>
      <c r="H27" s="847"/>
      <c r="I27" s="847">
        <v>6</v>
      </c>
      <c r="J27" s="365"/>
    </row>
    <row r="28" spans="1:10" ht="12.75">
      <c r="A28" s="379" t="s">
        <v>927</v>
      </c>
      <c r="B28" s="372"/>
      <c r="C28" s="373"/>
      <c r="D28" s="375"/>
      <c r="E28" s="365"/>
      <c r="F28" s="377"/>
      <c r="G28" s="378"/>
      <c r="H28" s="848"/>
      <c r="I28" s="847"/>
      <c r="J28" s="365"/>
    </row>
    <row r="29" spans="1:10" ht="12.75">
      <c r="A29" s="379" t="s">
        <v>390</v>
      </c>
      <c r="B29" s="378"/>
      <c r="C29" s="373"/>
      <c r="D29" s="849">
        <v>41813</v>
      </c>
      <c r="E29" s="365"/>
      <c r="F29" s="850"/>
      <c r="G29" s="846"/>
      <c r="H29" s="851"/>
      <c r="I29" s="849">
        <v>898</v>
      </c>
      <c r="J29" s="365"/>
    </row>
    <row r="30" spans="1:10" ht="12.75">
      <c r="A30" s="362" t="s">
        <v>391</v>
      </c>
      <c r="B30" s="372"/>
      <c r="C30" s="373"/>
      <c r="D30" s="373"/>
      <c r="E30" s="365"/>
      <c r="F30" s="377"/>
      <c r="G30" s="372"/>
      <c r="H30" s="373"/>
      <c r="I30" s="373">
        <v>274</v>
      </c>
      <c r="J30" s="365"/>
    </row>
    <row r="31" spans="1:10" ht="12.75">
      <c r="A31" s="368" t="s">
        <v>392</v>
      </c>
      <c r="B31" s="369">
        <f>SUM(B32:B35)</f>
        <v>329071</v>
      </c>
      <c r="C31" s="369">
        <f>SUM(C32:C35)</f>
        <v>329072</v>
      </c>
      <c r="D31" s="369">
        <f>SUM(D32:D35)</f>
        <v>337107</v>
      </c>
      <c r="E31" s="365">
        <f>D31/C31</f>
        <v>1.024417148830651</v>
      </c>
      <c r="F31" s="377"/>
      <c r="G31" s="372">
        <f>SUM(G32:G34)</f>
        <v>0</v>
      </c>
      <c r="H31" s="372">
        <f>SUM(H32:H34)</f>
        <v>0</v>
      </c>
      <c r="I31" s="372">
        <f>SUM(I32:I34)</f>
        <v>5</v>
      </c>
      <c r="J31" s="365"/>
    </row>
    <row r="32" spans="1:10" ht="12.75">
      <c r="A32" s="371" t="s">
        <v>393</v>
      </c>
      <c r="B32" s="372">
        <v>255071</v>
      </c>
      <c r="C32" s="373">
        <v>255071</v>
      </c>
      <c r="D32" s="844">
        <v>268890</v>
      </c>
      <c r="E32" s="365"/>
      <c r="F32" s="377"/>
      <c r="G32" s="372"/>
      <c r="H32" s="373"/>
      <c r="I32" s="373">
        <v>5</v>
      </c>
      <c r="J32" s="365"/>
    </row>
    <row r="33" spans="1:10" ht="12.75">
      <c r="A33" s="371" t="s">
        <v>394</v>
      </c>
      <c r="B33" s="372">
        <v>66000</v>
      </c>
      <c r="C33" s="373">
        <v>66000</v>
      </c>
      <c r="D33" s="844">
        <v>64089</v>
      </c>
      <c r="E33" s="365"/>
      <c r="F33" s="377"/>
      <c r="G33" s="372"/>
      <c r="H33" s="373"/>
      <c r="I33" s="373"/>
      <c r="J33" s="365"/>
    </row>
    <row r="34" spans="1:10" ht="12.75">
      <c r="A34" s="371" t="s">
        <v>928</v>
      </c>
      <c r="B34" s="372">
        <v>8000</v>
      </c>
      <c r="C34" s="373">
        <v>8001</v>
      </c>
      <c r="D34" s="844">
        <v>4128</v>
      </c>
      <c r="E34" s="365"/>
      <c r="F34" s="377"/>
      <c r="G34" s="372"/>
      <c r="H34" s="373"/>
      <c r="I34" s="373"/>
      <c r="J34" s="365"/>
    </row>
    <row r="35" spans="1:10" ht="12.75">
      <c r="A35" s="374" t="s">
        <v>929</v>
      </c>
      <c r="B35" s="372"/>
      <c r="C35" s="373"/>
      <c r="D35" s="373"/>
      <c r="E35" s="365"/>
      <c r="F35" s="377"/>
      <c r="G35" s="372"/>
      <c r="H35" s="852"/>
      <c r="I35" s="852"/>
      <c r="J35" s="365"/>
    </row>
    <row r="36" spans="1:10" ht="12.75">
      <c r="A36" s="368" t="s">
        <v>930</v>
      </c>
      <c r="B36" s="372"/>
      <c r="C36" s="373"/>
      <c r="D36" s="373"/>
      <c r="E36" s="365"/>
      <c r="F36" s="377"/>
      <c r="G36" s="369">
        <f>SUM(G37:G39)</f>
        <v>3958</v>
      </c>
      <c r="H36" s="369">
        <f>SUM(H37:H39)</f>
        <v>3958</v>
      </c>
      <c r="I36" s="369">
        <f>SUM(I37:I39)</f>
        <v>0</v>
      </c>
      <c r="J36" s="365"/>
    </row>
    <row r="37" spans="1:10" ht="12.75">
      <c r="A37" s="371" t="s">
        <v>395</v>
      </c>
      <c r="B37" s="372"/>
      <c r="C37" s="373"/>
      <c r="D37" s="373"/>
      <c r="E37" s="365"/>
      <c r="F37" s="377"/>
      <c r="G37" s="372">
        <v>1500</v>
      </c>
      <c r="H37" s="373">
        <v>1500</v>
      </c>
      <c r="I37" s="373"/>
      <c r="J37" s="365"/>
    </row>
    <row r="38" spans="1:10" ht="12.75">
      <c r="A38" s="371" t="s">
        <v>396</v>
      </c>
      <c r="B38" s="372"/>
      <c r="C38" s="373"/>
      <c r="D38" s="373"/>
      <c r="E38" s="365"/>
      <c r="F38" s="377"/>
      <c r="G38" s="372">
        <v>500</v>
      </c>
      <c r="H38" s="373">
        <v>500</v>
      </c>
      <c r="I38" s="373"/>
      <c r="J38" s="365"/>
    </row>
    <row r="39" spans="1:10" ht="12.75">
      <c r="A39" s="371" t="s">
        <v>931</v>
      </c>
      <c r="B39" s="372"/>
      <c r="C39" s="373"/>
      <c r="D39" s="373"/>
      <c r="E39" s="365"/>
      <c r="F39" s="377"/>
      <c r="G39" s="372">
        <v>1958</v>
      </c>
      <c r="H39" s="373">
        <v>1958</v>
      </c>
      <c r="I39" s="373"/>
      <c r="J39" s="365"/>
    </row>
    <row r="40" spans="1:10" ht="12.75">
      <c r="A40" s="362" t="s">
        <v>397</v>
      </c>
      <c r="B40" s="372"/>
      <c r="C40" s="373"/>
      <c r="D40" s="373"/>
      <c r="E40" s="365"/>
      <c r="F40" s="377"/>
      <c r="G40" s="372">
        <v>3175</v>
      </c>
      <c r="H40" s="373"/>
      <c r="I40" s="373"/>
      <c r="J40" s="365"/>
    </row>
    <row r="41" spans="1:10" ht="12.75">
      <c r="A41" s="362" t="s">
        <v>398</v>
      </c>
      <c r="B41" s="372"/>
      <c r="C41" s="373"/>
      <c r="D41" s="373"/>
      <c r="E41" s="365"/>
      <c r="F41" s="377"/>
      <c r="G41" s="372">
        <v>31370</v>
      </c>
      <c r="H41" s="373">
        <v>31370</v>
      </c>
      <c r="I41" s="373">
        <v>28434</v>
      </c>
      <c r="J41" s="365">
        <f>I41/H41</f>
        <v>0.9064073956008926</v>
      </c>
    </row>
    <row r="42" spans="1:10" ht="15.75" customHeight="1" thickBot="1">
      <c r="A42" s="380" t="s">
        <v>399</v>
      </c>
      <c r="B42" s="381"/>
      <c r="C42" s="382">
        <v>300</v>
      </c>
      <c r="D42" s="382">
        <v>4129</v>
      </c>
      <c r="E42" s="383"/>
      <c r="F42" s="384"/>
      <c r="G42" s="381">
        <v>14721</v>
      </c>
      <c r="H42" s="382">
        <v>25133</v>
      </c>
      <c r="I42" s="382">
        <v>23433</v>
      </c>
      <c r="J42" s="385">
        <f>I42/H42</f>
        <v>0.9323598456212947</v>
      </c>
    </row>
    <row r="43" spans="1:10" ht="15.75" customHeight="1">
      <c r="A43" s="386"/>
      <c r="B43" s="387"/>
      <c r="C43" s="387"/>
      <c r="D43" s="387"/>
      <c r="E43" s="691"/>
      <c r="F43" s="389"/>
      <c r="G43" s="387"/>
      <c r="H43" s="387"/>
      <c r="I43" s="387"/>
      <c r="J43" s="691"/>
    </row>
    <row r="44" spans="1:10" ht="15.75" customHeight="1" thickBot="1">
      <c r="A44" s="386"/>
      <c r="B44" s="387"/>
      <c r="C44" s="387"/>
      <c r="D44" s="388"/>
      <c r="E44" s="387"/>
      <c r="F44" s="389"/>
      <c r="G44" s="387"/>
      <c r="H44" s="387"/>
      <c r="I44" s="387"/>
      <c r="J44" s="387"/>
    </row>
    <row r="45" spans="1:10" ht="15.75">
      <c r="A45" s="341" t="s">
        <v>375</v>
      </c>
      <c r="B45" s="1029" t="s">
        <v>376</v>
      </c>
      <c r="C45" s="1030"/>
      <c r="D45" s="1030"/>
      <c r="E45" s="1031"/>
      <c r="F45" s="342"/>
      <c r="G45" s="1029" t="s">
        <v>377</v>
      </c>
      <c r="H45" s="1030"/>
      <c r="I45" s="1030"/>
      <c r="J45" s="1031"/>
    </row>
    <row r="46" spans="1:10" ht="12.75">
      <c r="A46" s="343"/>
      <c r="B46" s="344" t="s">
        <v>1016</v>
      </c>
      <c r="C46" s="345" t="s">
        <v>1021</v>
      </c>
      <c r="D46" s="345" t="s">
        <v>1022</v>
      </c>
      <c r="E46" s="346" t="s">
        <v>1022</v>
      </c>
      <c r="F46" s="390"/>
      <c r="G46" s="344" t="s">
        <v>1016</v>
      </c>
      <c r="H46" s="345" t="s">
        <v>1021</v>
      </c>
      <c r="I46" s="345" t="s">
        <v>1022</v>
      </c>
      <c r="J46" s="346" t="s">
        <v>1022</v>
      </c>
    </row>
    <row r="47" spans="1:10" ht="13.5" thickBot="1">
      <c r="A47" s="348"/>
      <c r="B47" s="1027" t="s">
        <v>1025</v>
      </c>
      <c r="C47" s="1028"/>
      <c r="D47" s="352"/>
      <c r="E47" s="353" t="s">
        <v>1053</v>
      </c>
      <c r="F47" s="351"/>
      <c r="G47" s="1027" t="s">
        <v>1025</v>
      </c>
      <c r="H47" s="1028"/>
      <c r="I47" s="352"/>
      <c r="J47" s="353" t="s">
        <v>1053</v>
      </c>
    </row>
    <row r="48" spans="1:10" ht="12.75">
      <c r="A48" s="368" t="s">
        <v>400</v>
      </c>
      <c r="B48" s="391">
        <f>SUM(B49:B53)</f>
        <v>1342652</v>
      </c>
      <c r="C48" s="391">
        <f>SUM(C49:C53)</f>
        <v>1446019</v>
      </c>
      <c r="D48" s="391">
        <f>SUM(D49:D53)</f>
        <v>1434695</v>
      </c>
      <c r="E48" s="392">
        <f>D48/C48</f>
        <v>0.9921688442544669</v>
      </c>
      <c r="F48" s="377"/>
      <c r="G48" s="393">
        <f>SUM(G49:G51)</f>
        <v>14990</v>
      </c>
      <c r="H48" s="393">
        <f>SUM(H49:H51)</f>
        <v>14990</v>
      </c>
      <c r="I48" s="692">
        <f>SUM(I49:I52)</f>
        <v>0</v>
      </c>
      <c r="J48" s="394"/>
    </row>
    <row r="49" spans="1:10" ht="12.75">
      <c r="A49" s="371" t="s">
        <v>654</v>
      </c>
      <c r="B49" s="372">
        <v>83409</v>
      </c>
      <c r="C49" s="373">
        <v>83409</v>
      </c>
      <c r="D49" s="844">
        <v>72294</v>
      </c>
      <c r="E49" s="395"/>
      <c r="F49" s="377"/>
      <c r="G49" s="372">
        <v>14990</v>
      </c>
      <c r="H49" s="373">
        <v>14990</v>
      </c>
      <c r="I49" s="373"/>
      <c r="J49" s="396"/>
    </row>
    <row r="50" spans="1:10" ht="12.75">
      <c r="A50" s="371" t="s">
        <v>401</v>
      </c>
      <c r="B50" s="372">
        <v>462674</v>
      </c>
      <c r="C50" s="373">
        <v>462674</v>
      </c>
      <c r="D50" s="844">
        <v>462674</v>
      </c>
      <c r="E50" s="395"/>
      <c r="F50" s="377"/>
      <c r="G50" s="372"/>
      <c r="H50" s="373"/>
      <c r="I50" s="373"/>
      <c r="J50" s="396"/>
    </row>
    <row r="51" spans="1:10" ht="12.75">
      <c r="A51" s="371" t="s">
        <v>402</v>
      </c>
      <c r="B51" s="372">
        <v>796569</v>
      </c>
      <c r="C51" s="373">
        <v>899936</v>
      </c>
      <c r="D51" s="844">
        <v>899727</v>
      </c>
      <c r="E51" s="395"/>
      <c r="F51" s="377"/>
      <c r="G51" s="372"/>
      <c r="H51" s="373"/>
      <c r="I51" s="373"/>
      <c r="J51" s="396"/>
    </row>
    <row r="52" spans="1:10" ht="12.75">
      <c r="A52" s="845" t="s">
        <v>503</v>
      </c>
      <c r="B52" s="853"/>
      <c r="C52" s="844"/>
      <c r="D52" s="844"/>
      <c r="E52" s="854"/>
      <c r="F52" s="855"/>
      <c r="G52" s="853"/>
      <c r="H52" s="844"/>
      <c r="I52" s="844"/>
      <c r="J52" s="856"/>
    </row>
    <row r="53" spans="1:10" ht="12.75">
      <c r="A53" s="371" t="s">
        <v>932</v>
      </c>
      <c r="B53" s="372"/>
      <c r="C53" s="373"/>
      <c r="D53" s="373"/>
      <c r="E53" s="395"/>
      <c r="F53" s="377"/>
      <c r="G53" s="372"/>
      <c r="H53" s="373"/>
      <c r="I53" s="373"/>
      <c r="J53" s="396"/>
    </row>
    <row r="54" spans="1:10" ht="12.75">
      <c r="A54" s="362" t="s">
        <v>403</v>
      </c>
      <c r="B54" s="363">
        <v>370000</v>
      </c>
      <c r="C54" s="364">
        <v>459044</v>
      </c>
      <c r="D54" s="849"/>
      <c r="E54" s="395">
        <f>D54/C54</f>
        <v>0</v>
      </c>
      <c r="F54" s="366"/>
      <c r="G54" s="363">
        <v>504461</v>
      </c>
      <c r="H54" s="364">
        <v>509447</v>
      </c>
      <c r="I54" s="849">
        <v>119927</v>
      </c>
      <c r="J54" s="396">
        <f>I54/H54</f>
        <v>0.2354062346034033</v>
      </c>
    </row>
    <row r="55" spans="1:10" ht="12.75">
      <c r="A55" s="362" t="s">
        <v>404</v>
      </c>
      <c r="B55" s="372"/>
      <c r="C55" s="373"/>
      <c r="D55" s="373"/>
      <c r="E55" s="395"/>
      <c r="F55" s="377"/>
      <c r="G55" s="363">
        <v>1593239</v>
      </c>
      <c r="H55" s="364">
        <v>1686667</v>
      </c>
      <c r="I55" s="364">
        <v>1633533</v>
      </c>
      <c r="J55" s="396">
        <f>I55/H55</f>
        <v>0.9684976346842619</v>
      </c>
    </row>
    <row r="56" spans="1:10" ht="12.75">
      <c r="A56" s="362" t="s">
        <v>405</v>
      </c>
      <c r="B56" s="363">
        <v>1020</v>
      </c>
      <c r="C56" s="364">
        <v>1020</v>
      </c>
      <c r="D56" s="364">
        <v>758</v>
      </c>
      <c r="E56" s="395">
        <f>D56/C56</f>
        <v>0.7431372549019608</v>
      </c>
      <c r="F56" s="377"/>
      <c r="G56" s="363">
        <v>1560</v>
      </c>
      <c r="H56" s="364">
        <v>1560</v>
      </c>
      <c r="I56" s="364">
        <v>962</v>
      </c>
      <c r="J56" s="396">
        <f>I56/H56</f>
        <v>0.6166666666666667</v>
      </c>
    </row>
    <row r="57" spans="1:10" ht="12.75">
      <c r="A57" s="397" t="s">
        <v>406</v>
      </c>
      <c r="B57" s="398"/>
      <c r="C57" s="399"/>
      <c r="D57" s="399"/>
      <c r="E57" s="395"/>
      <c r="F57" s="377"/>
      <c r="G57" s="398">
        <v>3098</v>
      </c>
      <c r="H57" s="399">
        <v>3098</v>
      </c>
      <c r="I57" s="399">
        <v>451</v>
      </c>
      <c r="J57" s="396">
        <f>I57/H57</f>
        <v>0.14557779212395094</v>
      </c>
    </row>
    <row r="58" spans="1:10" ht="12.75">
      <c r="A58" s="397" t="s">
        <v>407</v>
      </c>
      <c r="B58" s="398">
        <v>29475</v>
      </c>
      <c r="C58" s="399">
        <v>29475</v>
      </c>
      <c r="D58" s="399">
        <v>27667</v>
      </c>
      <c r="E58" s="395">
        <f>D58/C58</f>
        <v>0.9386598812553011</v>
      </c>
      <c r="F58" s="377"/>
      <c r="G58" s="398">
        <v>77384</v>
      </c>
      <c r="H58" s="399">
        <v>87567</v>
      </c>
      <c r="I58" s="399">
        <v>72947</v>
      </c>
      <c r="J58" s="396">
        <f>I58/H58</f>
        <v>0.833042127742186</v>
      </c>
    </row>
    <row r="59" spans="1:10" ht="12.75">
      <c r="A59" s="397" t="s">
        <v>408</v>
      </c>
      <c r="B59" s="398"/>
      <c r="C59" s="399"/>
      <c r="D59" s="399"/>
      <c r="E59" s="395"/>
      <c r="F59" s="377"/>
      <c r="G59" s="398"/>
      <c r="H59" s="399"/>
      <c r="I59" s="399"/>
      <c r="J59" s="396"/>
    </row>
    <row r="60" spans="1:10" ht="12.75">
      <c r="A60" s="397" t="s">
        <v>409</v>
      </c>
      <c r="B60" s="398">
        <v>184</v>
      </c>
      <c r="C60" s="399">
        <v>184</v>
      </c>
      <c r="D60" s="399">
        <v>327</v>
      </c>
      <c r="E60" s="395">
        <f>D60/C60</f>
        <v>1.7771739130434783</v>
      </c>
      <c r="F60" s="377"/>
      <c r="G60" s="398">
        <v>39484</v>
      </c>
      <c r="H60" s="399">
        <v>58603</v>
      </c>
      <c r="I60" s="399">
        <v>54776</v>
      </c>
      <c r="J60" s="396">
        <f>I60/H60</f>
        <v>0.9346961759636878</v>
      </c>
    </row>
    <row r="61" spans="1:10" ht="12.75">
      <c r="A61" s="397" t="s">
        <v>410</v>
      </c>
      <c r="B61" s="398">
        <v>215693</v>
      </c>
      <c r="C61" s="399">
        <v>193492</v>
      </c>
      <c r="D61" s="400">
        <v>193492</v>
      </c>
      <c r="E61" s="395">
        <f>D61/C61</f>
        <v>1</v>
      </c>
      <c r="F61" s="377"/>
      <c r="G61" s="398"/>
      <c r="H61" s="399"/>
      <c r="I61" s="399"/>
      <c r="J61" s="396"/>
    </row>
    <row r="62" spans="1:10" ht="12.75">
      <c r="A62" s="397" t="s">
        <v>933</v>
      </c>
      <c r="B62" s="398"/>
      <c r="C62" s="399"/>
      <c r="D62" s="399"/>
      <c r="E62" s="395"/>
      <c r="F62" s="377"/>
      <c r="G62" s="398"/>
      <c r="H62" s="399"/>
      <c r="I62" s="400"/>
      <c r="J62" s="396"/>
    </row>
    <row r="63" spans="1:10" ht="12.75">
      <c r="A63" s="397" t="s">
        <v>412</v>
      </c>
      <c r="B63" s="398"/>
      <c r="C63" s="399"/>
      <c r="D63" s="399"/>
      <c r="E63" s="395"/>
      <c r="F63" s="377"/>
      <c r="G63" s="398"/>
      <c r="H63" s="399"/>
      <c r="I63" s="399"/>
      <c r="J63" s="396"/>
    </row>
    <row r="64" spans="1:10" ht="12.75">
      <c r="A64" s="397" t="s">
        <v>413</v>
      </c>
      <c r="B64" s="398"/>
      <c r="C64" s="399"/>
      <c r="D64" s="399"/>
      <c r="E64" s="395"/>
      <c r="F64" s="377"/>
      <c r="G64" s="398"/>
      <c r="H64" s="399"/>
      <c r="I64" s="399"/>
      <c r="J64" s="396"/>
    </row>
    <row r="65" spans="1:10" ht="12.75">
      <c r="A65" s="397" t="s">
        <v>414</v>
      </c>
      <c r="B65" s="398"/>
      <c r="C65" s="399"/>
      <c r="D65" s="399"/>
      <c r="E65" s="395"/>
      <c r="F65" s="377"/>
      <c r="G65" s="398"/>
      <c r="H65" s="399"/>
      <c r="I65" s="399"/>
      <c r="J65" s="396"/>
    </row>
    <row r="66" spans="1:10" ht="12.75">
      <c r="A66" s="397" t="s">
        <v>415</v>
      </c>
      <c r="B66" s="398"/>
      <c r="C66" s="399"/>
      <c r="D66" s="399">
        <v>28</v>
      </c>
      <c r="E66" s="395"/>
      <c r="F66" s="377"/>
      <c r="G66" s="398"/>
      <c r="H66" s="399"/>
      <c r="I66" s="399"/>
      <c r="J66" s="396"/>
    </row>
    <row r="67" spans="1:10" ht="12.75">
      <c r="A67" s="397" t="s">
        <v>416</v>
      </c>
      <c r="B67" s="398"/>
      <c r="C67" s="399"/>
      <c r="D67" s="399"/>
      <c r="E67" s="395"/>
      <c r="F67" s="377"/>
      <c r="G67" s="398"/>
      <c r="H67" s="399"/>
      <c r="I67" s="399"/>
      <c r="J67" s="396"/>
    </row>
    <row r="68" spans="1:10" ht="12.75">
      <c r="A68" s="397" t="s">
        <v>417</v>
      </c>
      <c r="B68" s="398"/>
      <c r="C68" s="399">
        <v>19982</v>
      </c>
      <c r="D68" s="399">
        <v>11571</v>
      </c>
      <c r="E68" s="395"/>
      <c r="F68" s="377"/>
      <c r="G68" s="398"/>
      <c r="H68" s="399">
        <v>11293</v>
      </c>
      <c r="I68" s="399">
        <v>11293</v>
      </c>
      <c r="J68" s="396"/>
    </row>
    <row r="69" spans="1:10" ht="12.75">
      <c r="A69" s="397" t="s">
        <v>418</v>
      </c>
      <c r="B69" s="398"/>
      <c r="C69" s="399"/>
      <c r="D69" s="399"/>
      <c r="E69" s="395"/>
      <c r="F69" s="377"/>
      <c r="G69" s="398"/>
      <c r="H69" s="399"/>
      <c r="I69" s="399"/>
      <c r="J69" s="396"/>
    </row>
    <row r="70" spans="1:10" ht="12.75">
      <c r="A70" s="397" t="s">
        <v>424</v>
      </c>
      <c r="B70" s="398"/>
      <c r="C70" s="399"/>
      <c r="D70" s="399"/>
      <c r="E70" s="395"/>
      <c r="F70" s="377"/>
      <c r="G70" s="398"/>
      <c r="H70" s="399"/>
      <c r="I70" s="399">
        <v>10080</v>
      </c>
      <c r="J70" s="396"/>
    </row>
    <row r="71" spans="1:10" ht="12.75">
      <c r="A71" s="397" t="s">
        <v>420</v>
      </c>
      <c r="B71" s="398"/>
      <c r="C71" s="399"/>
      <c r="D71" s="399"/>
      <c r="E71" s="395"/>
      <c r="F71" s="377"/>
      <c r="G71" s="398"/>
      <c r="H71" s="399"/>
      <c r="I71" s="399"/>
      <c r="J71" s="396"/>
    </row>
    <row r="72" spans="1:10" ht="12.75">
      <c r="A72" s="397" t="s">
        <v>421</v>
      </c>
      <c r="B72" s="398"/>
      <c r="C72" s="399">
        <v>2219</v>
      </c>
      <c r="D72" s="399"/>
      <c r="E72" s="395"/>
      <c r="F72" s="377"/>
      <c r="G72" s="398"/>
      <c r="H72" s="399"/>
      <c r="I72" s="399"/>
      <c r="J72" s="396"/>
    </row>
    <row r="73" spans="1:10" ht="12.75">
      <c r="A73" s="397" t="s">
        <v>422</v>
      </c>
      <c r="B73" s="398"/>
      <c r="C73" s="399"/>
      <c r="D73" s="399"/>
      <c r="E73" s="395"/>
      <c r="F73" s="377"/>
      <c r="G73" s="398"/>
      <c r="H73" s="399"/>
      <c r="I73" s="399"/>
      <c r="J73" s="396"/>
    </row>
    <row r="74" spans="1:10" ht="12.75">
      <c r="A74" s="397" t="s">
        <v>423</v>
      </c>
      <c r="B74" s="398"/>
      <c r="C74" s="399"/>
      <c r="D74" s="399"/>
      <c r="E74" s="395"/>
      <c r="F74" s="377"/>
      <c r="G74" s="398"/>
      <c r="H74" s="399"/>
      <c r="I74" s="399"/>
      <c r="J74" s="396"/>
    </row>
    <row r="75" spans="1:10" ht="12.75">
      <c r="A75" s="397" t="s">
        <v>425</v>
      </c>
      <c r="B75" s="398"/>
      <c r="C75" s="399"/>
      <c r="D75" s="399"/>
      <c r="E75" s="395"/>
      <c r="F75" s="377"/>
      <c r="G75" s="398">
        <v>3000</v>
      </c>
      <c r="H75" s="399">
        <v>3000</v>
      </c>
      <c r="I75" s="399">
        <v>3169</v>
      </c>
      <c r="J75" s="396">
        <f>I75/H75</f>
        <v>1.0563333333333333</v>
      </c>
    </row>
    <row r="76" spans="1:10" ht="12.75">
      <c r="A76" s="401" t="s">
        <v>934</v>
      </c>
      <c r="B76" s="398">
        <v>74027</v>
      </c>
      <c r="C76" s="399">
        <v>75081</v>
      </c>
      <c r="D76" s="399">
        <v>73013</v>
      </c>
      <c r="E76" s="395">
        <f>D76/C76</f>
        <v>0.9724564137398276</v>
      </c>
      <c r="F76" s="377"/>
      <c r="G76" s="398">
        <v>74117</v>
      </c>
      <c r="H76" s="399">
        <v>76060</v>
      </c>
      <c r="I76" s="399">
        <v>74226</v>
      </c>
      <c r="J76" s="396">
        <f>I76/H76</f>
        <v>0.9758874572705759</v>
      </c>
    </row>
    <row r="77" spans="1:10" ht="12.75">
      <c r="A77" s="402" t="s">
        <v>777</v>
      </c>
      <c r="B77" s="398">
        <v>5000</v>
      </c>
      <c r="C77" s="399">
        <v>5000</v>
      </c>
      <c r="D77" s="399">
        <v>537</v>
      </c>
      <c r="E77" s="395">
        <f>D77/C77</f>
        <v>0.1074</v>
      </c>
      <c r="F77" s="377"/>
      <c r="G77" s="398"/>
      <c r="H77" s="399">
        <v>7386</v>
      </c>
      <c r="I77" s="399">
        <v>7399</v>
      </c>
      <c r="J77" s="396">
        <f>I77/H77</f>
        <v>1.0017600866504197</v>
      </c>
    </row>
    <row r="78" spans="1:10" ht="12.75">
      <c r="A78" s="397" t="s">
        <v>429</v>
      </c>
      <c r="B78" s="398"/>
      <c r="C78" s="399"/>
      <c r="D78" s="399"/>
      <c r="E78" s="395"/>
      <c r="F78" s="377"/>
      <c r="G78" s="398">
        <v>4800</v>
      </c>
      <c r="H78" s="399">
        <v>8631</v>
      </c>
      <c r="I78" s="399">
        <v>8363</v>
      </c>
      <c r="J78" s="396">
        <f>I78/H78</f>
        <v>0.9689491368323485</v>
      </c>
    </row>
    <row r="79" spans="1:10" ht="12.75">
      <c r="A79" s="397" t="s">
        <v>430</v>
      </c>
      <c r="B79" s="398"/>
      <c r="C79" s="399">
        <v>50</v>
      </c>
      <c r="D79" s="399">
        <v>50</v>
      </c>
      <c r="E79" s="395"/>
      <c r="F79" s="377"/>
      <c r="G79" s="398"/>
      <c r="H79" s="399"/>
      <c r="I79" s="399">
        <v>4348</v>
      </c>
      <c r="J79" s="396"/>
    </row>
    <row r="80" spans="1:10" ht="12.75">
      <c r="A80" s="397" t="s">
        <v>1082</v>
      </c>
      <c r="B80" s="398"/>
      <c r="C80" s="399"/>
      <c r="D80" s="399"/>
      <c r="E80" s="395"/>
      <c r="F80" s="377"/>
      <c r="G80" s="398">
        <v>52195</v>
      </c>
      <c r="H80" s="399"/>
      <c r="I80" s="399"/>
      <c r="J80" s="396"/>
    </row>
    <row r="81" spans="1:10" ht="13.5" thickBot="1">
      <c r="A81" s="397" t="s">
        <v>933</v>
      </c>
      <c r="B81" s="398"/>
      <c r="C81" s="399"/>
      <c r="D81" s="399">
        <v>711</v>
      </c>
      <c r="E81" s="403"/>
      <c r="F81" s="377"/>
      <c r="G81" s="398"/>
      <c r="H81" s="399">
        <v>10355</v>
      </c>
      <c r="I81" s="399">
        <v>10355</v>
      </c>
      <c r="J81" s="404"/>
    </row>
    <row r="82" spans="1:10" ht="12.75">
      <c r="A82" s="405" t="s">
        <v>1024</v>
      </c>
      <c r="B82" s="406">
        <f>B10+B11+B12+B13+B20+B21+B22+B23+B24+B25+B26+B27+B28+B29+B30+B31+B35+B36+B40+B41+B42+B48+B54+B55+B56+B57+B58+B59+B60+B61+B62+B63+B64+B65+B66+B67+B68+B69+B70+B71+B72+B73+B74+B75+B76+B77+B78+B79+B80+B81</f>
        <v>2416078</v>
      </c>
      <c r="C82" s="406">
        <f>C10+C11+C12+C13+C20+C21+C22+C23+C24+C25+C26+C27+C28+C29+C30+C31+C35+C36+C40+C41+C42+C48+C54+C55+C56+C57+C58+C59+C60+C61+C62+C63+C64+C65+C66+C67+C68+C69+C70+C71+C72+C73+C74+C75+C76+C77+C78+C79+C80+C81</f>
        <v>2609894</v>
      </c>
      <c r="D82" s="406">
        <f>D10+D11+D12+D13+D20+D21+D22+D23+D24+D25+D26+D27+D28+D29+D30+D31+D36+D40+D41+D42+D48+D54+D55+D56+D57+D58+D59+D60+D61+D62+D63+D64+D65+D66+D67+D68+D69+D70+D71+D72+D73+D74+D75+D76+D77+D78+D79+D80+D81</f>
        <v>2222274</v>
      </c>
      <c r="E82" s="394">
        <f>D82/C82</f>
        <v>0.8514805582142416</v>
      </c>
      <c r="F82" s="407">
        <f>SUM(F10:F13,F20:F31,F40:F48,F54:F61,F62:F81)</f>
        <v>0</v>
      </c>
      <c r="G82" s="408">
        <f>G10+G11+G12+G13+G20+G21+G22+G23+G24+G25+G26+G27+G28+G29+G30+G31+G35+G36+G40+G41+G42+G48+G54+G55+G56+G57+G58+G59+G60+G61+G62+G63+G64+G65+G66+G67+G68+G69+G70+G71+G72+G73+G74+G75+G76+G77+G78+G79+G80+G81</f>
        <v>2486253</v>
      </c>
      <c r="H82" s="408">
        <f>H10+H11+H12+H13+H20+H21+H22+H23+H24+H25+H26+H27+H28+H29+H30+H31+H35+H36+H40+H41+H42+H48+H54+H55+H56+H57+H58+H59+H60+H61+H62+H63+H64+H65+H66+H67+H68+H69+H70+H71+H72+H73+H74+H75+H76+H77+H78+H79+H80+H81</f>
        <v>2609894</v>
      </c>
      <c r="I82" s="408">
        <f>I10+I11+I12+I13+I20+I21+I22+I23+I24+I25+I26+I27+I28+I29+I30+I31+I35+I36+I40+I41+I42+I48+I54+I55+I56+I57+I58+I59+I60+I61+I62+I63+I64+I65+I66+I67+I68+I69+I70+I71+I72+I73+I74+I75+I76+I77+I78+I79+I80+I81</f>
        <v>2195796</v>
      </c>
      <c r="J82" s="394">
        <f>I82/H82</f>
        <v>0.8413353185991461</v>
      </c>
    </row>
    <row r="83" spans="1:10" ht="12.75">
      <c r="A83" s="409" t="s">
        <v>1056</v>
      </c>
      <c r="B83" s="410"/>
      <c r="C83" s="364"/>
      <c r="D83" s="364"/>
      <c r="E83" s="396"/>
      <c r="F83" s="411"/>
      <c r="G83" s="369">
        <v>1593239</v>
      </c>
      <c r="H83" s="370">
        <v>1686667</v>
      </c>
      <c r="I83" s="857">
        <v>1633533</v>
      </c>
      <c r="J83" s="396">
        <f>I83/H83</f>
        <v>0.9684976346842619</v>
      </c>
    </row>
    <row r="84" spans="1:10" ht="13.5" thickBot="1">
      <c r="A84" s="412" t="s">
        <v>1057</v>
      </c>
      <c r="B84" s="413">
        <f>B82-B83</f>
        <v>2416078</v>
      </c>
      <c r="C84" s="414">
        <f>C82-C83</f>
        <v>2609894</v>
      </c>
      <c r="D84" s="414">
        <f>D82-D83</f>
        <v>2222274</v>
      </c>
      <c r="E84" s="415">
        <f>D84/C84</f>
        <v>0.8514805582142416</v>
      </c>
      <c r="F84" s="413">
        <f>F82-F83</f>
        <v>0</v>
      </c>
      <c r="G84" s="416">
        <f>G82-G83</f>
        <v>893014</v>
      </c>
      <c r="H84" s="414">
        <f>H82-H83</f>
        <v>923227</v>
      </c>
      <c r="I84" s="414">
        <f>I82-I83</f>
        <v>562263</v>
      </c>
      <c r="J84" s="415">
        <f>I84/H84</f>
        <v>0.6090192336229334</v>
      </c>
    </row>
    <row r="85" spans="1:10" ht="12.75">
      <c r="A85" s="417"/>
      <c r="B85" s="418"/>
      <c r="C85" s="418"/>
      <c r="D85" s="418"/>
      <c r="E85" s="418"/>
      <c r="F85" s="389"/>
      <c r="G85" s="418"/>
      <c r="H85" s="418"/>
      <c r="I85" s="387"/>
      <c r="J85" s="418"/>
    </row>
    <row r="86" spans="1:10" ht="12.75">
      <c r="A86" s="417"/>
      <c r="B86" s="418"/>
      <c r="C86" s="418"/>
      <c r="D86" s="418"/>
      <c r="E86" s="418"/>
      <c r="F86" s="389"/>
      <c r="G86" s="418"/>
      <c r="H86" s="418"/>
      <c r="I86" s="387"/>
      <c r="J86" s="418"/>
    </row>
    <row r="87" spans="1:10" ht="12.75">
      <c r="A87" s="417"/>
      <c r="B87" s="418"/>
      <c r="C87" s="418"/>
      <c r="D87" s="418"/>
      <c r="E87" s="418"/>
      <c r="F87" s="389"/>
      <c r="G87" s="418"/>
      <c r="H87" s="418"/>
      <c r="I87" s="387"/>
      <c r="J87" s="418"/>
    </row>
    <row r="88" spans="1:10" ht="12.75">
      <c r="A88" s="417"/>
      <c r="B88" s="418"/>
      <c r="C88" s="418"/>
      <c r="D88" s="418"/>
      <c r="E88" s="418"/>
      <c r="F88" s="389"/>
      <c r="G88" s="418"/>
      <c r="H88" s="418"/>
      <c r="I88" s="387"/>
      <c r="J88" s="418"/>
    </row>
    <row r="89" spans="1:10" ht="12.75">
      <c r="A89" s="417"/>
      <c r="B89" s="418"/>
      <c r="C89" s="418"/>
      <c r="D89" s="418"/>
      <c r="E89" s="418"/>
      <c r="F89" s="389"/>
      <c r="G89" s="418"/>
      <c r="H89" s="418"/>
      <c r="I89" s="387"/>
      <c r="J89" s="418"/>
    </row>
    <row r="90" spans="1:10" ht="12.75">
      <c r="A90" s="417"/>
      <c r="B90" s="418"/>
      <c r="C90" s="418"/>
      <c r="D90" s="418"/>
      <c r="E90" s="418"/>
      <c r="F90" s="389"/>
      <c r="G90" s="418"/>
      <c r="H90" s="418"/>
      <c r="I90" s="387"/>
      <c r="J90" s="418"/>
    </row>
    <row r="91" spans="1:10" ht="12.75">
      <c r="A91" s="417"/>
      <c r="B91" s="418"/>
      <c r="C91" s="418"/>
      <c r="D91" s="418"/>
      <c r="E91" s="418"/>
      <c r="F91" s="389"/>
      <c r="G91" s="418"/>
      <c r="H91" s="418"/>
      <c r="I91" s="387"/>
      <c r="J91" s="418"/>
    </row>
  </sheetData>
  <sheetProtection/>
  <mergeCells count="10">
    <mergeCell ref="G1:J1"/>
    <mergeCell ref="B47:C47"/>
    <mergeCell ref="G47:H47"/>
    <mergeCell ref="B45:E45"/>
    <mergeCell ref="G45:J45"/>
    <mergeCell ref="B9:C9"/>
    <mergeCell ref="G9:H9"/>
    <mergeCell ref="H2:J2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3"/>
  <dimension ref="A1:GH91"/>
  <sheetViews>
    <sheetView workbookViewId="0" topLeftCell="A1">
      <pane xSplit="1" ySplit="9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7" sqref="I67"/>
    </sheetView>
  </sheetViews>
  <sheetFormatPr defaultColWidth="9.140625" defaultRowHeight="12.75"/>
  <cols>
    <col min="1" max="1" width="36.28125" style="0" customWidth="1"/>
    <col min="2" max="2" width="12.140625" style="13" customWidth="1"/>
    <col min="3" max="3" width="12.8515625" style="13" customWidth="1"/>
    <col min="4" max="4" width="13.00390625" style="13" customWidth="1"/>
    <col min="5" max="5" width="11.140625" style="13" customWidth="1"/>
    <col min="6" max="6" width="0.9921875" style="33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1" ht="12.75">
      <c r="G1" s="1026" t="s">
        <v>950</v>
      </c>
      <c r="H1" s="1026"/>
      <c r="I1" s="1026"/>
      <c r="J1" s="1026"/>
      <c r="K1" s="1026"/>
    </row>
    <row r="2" spans="1:10" ht="12.75">
      <c r="A2" s="1"/>
      <c r="G2" s="1"/>
      <c r="H2" s="1032"/>
      <c r="I2" s="1032"/>
      <c r="J2" s="1032"/>
    </row>
    <row r="3" spans="1:10" ht="12.75">
      <c r="A3" s="1"/>
      <c r="G3" s="1"/>
      <c r="H3" s="336"/>
      <c r="I3" s="336"/>
      <c r="J3" s="336"/>
    </row>
    <row r="4" spans="1:10" ht="19.5">
      <c r="A4" s="447" t="s">
        <v>949</v>
      </c>
      <c r="B4" s="338"/>
      <c r="C4" s="338"/>
      <c r="D4" s="338"/>
      <c r="E4" s="338"/>
      <c r="F4" s="339"/>
      <c r="G4" s="2"/>
      <c r="H4" s="2"/>
      <c r="I4" s="2"/>
      <c r="J4" s="2"/>
    </row>
    <row r="5" spans="1:10" ht="19.5">
      <c r="A5" s="9"/>
      <c r="B5" s="338"/>
      <c r="C5" s="338"/>
      <c r="D5" s="338"/>
      <c r="E5" s="338"/>
      <c r="F5" s="339"/>
      <c r="G5" s="2"/>
      <c r="H5" s="2"/>
      <c r="I5" s="2"/>
      <c r="J5" s="2"/>
    </row>
    <row r="6" spans="1:10" ht="14.25" customHeight="1" thickBot="1">
      <c r="A6" s="340"/>
      <c r="B6" s="338"/>
      <c r="C6" s="338"/>
      <c r="D6" s="338"/>
      <c r="E6" s="338"/>
      <c r="F6" s="339"/>
      <c r="G6" s="2"/>
      <c r="H6" s="2"/>
      <c r="I6" s="2"/>
      <c r="J6" s="2"/>
    </row>
    <row r="7" spans="1:10" ht="15.75">
      <c r="A7" s="341" t="s">
        <v>375</v>
      </c>
      <c r="B7" s="1029" t="s">
        <v>376</v>
      </c>
      <c r="C7" s="1030"/>
      <c r="D7" s="1030"/>
      <c r="E7" s="1031"/>
      <c r="F7" s="342"/>
      <c r="G7" s="1029" t="s">
        <v>377</v>
      </c>
      <c r="H7" s="1030"/>
      <c r="I7" s="1030"/>
      <c r="J7" s="1031"/>
    </row>
    <row r="8" spans="1:10" ht="12.75">
      <c r="A8" s="343"/>
      <c r="B8" s="344" t="s">
        <v>1016</v>
      </c>
      <c r="C8" s="345" t="s">
        <v>1021</v>
      </c>
      <c r="D8" s="345" t="s">
        <v>1022</v>
      </c>
      <c r="E8" s="346" t="s">
        <v>1022</v>
      </c>
      <c r="F8" s="347"/>
      <c r="G8" s="344" t="s">
        <v>1016</v>
      </c>
      <c r="H8" s="345" t="s">
        <v>1021</v>
      </c>
      <c r="I8" s="345" t="s">
        <v>1022</v>
      </c>
      <c r="J8" s="346" t="s">
        <v>1022</v>
      </c>
    </row>
    <row r="9" spans="1:10" ht="13.5" thickBot="1">
      <c r="A9" s="348"/>
      <c r="B9" s="1027" t="s">
        <v>1025</v>
      </c>
      <c r="C9" s="1028"/>
      <c r="D9" s="349"/>
      <c r="E9" s="350" t="s">
        <v>1053</v>
      </c>
      <c r="F9" s="351"/>
      <c r="G9" s="1027" t="s">
        <v>1025</v>
      </c>
      <c r="H9" s="1028"/>
      <c r="I9" s="352"/>
      <c r="J9" s="353" t="s">
        <v>1053</v>
      </c>
    </row>
    <row r="10" spans="1:190" ht="12.75">
      <c r="A10" s="354" t="s">
        <v>378</v>
      </c>
      <c r="B10" s="355"/>
      <c r="C10" s="356"/>
      <c r="D10" s="357"/>
      <c r="E10" s="358"/>
      <c r="F10" s="359"/>
      <c r="G10" s="360"/>
      <c r="H10" s="357"/>
      <c r="I10" s="361"/>
      <c r="J10" s="35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</row>
    <row r="11" spans="1:10" ht="12.75">
      <c r="A11" s="362" t="s">
        <v>379</v>
      </c>
      <c r="B11" s="363"/>
      <c r="C11" s="364"/>
      <c r="D11" s="364"/>
      <c r="E11" s="365"/>
      <c r="F11" s="366"/>
      <c r="G11" s="363"/>
      <c r="H11" s="364"/>
      <c r="I11" s="364"/>
      <c r="J11" s="365"/>
    </row>
    <row r="12" spans="1:10" ht="12.75">
      <c r="A12" s="367" t="s">
        <v>380</v>
      </c>
      <c r="B12" s="363"/>
      <c r="C12" s="364"/>
      <c r="D12" s="364"/>
      <c r="E12" s="365"/>
      <c r="F12" s="366"/>
      <c r="G12" s="363"/>
      <c r="H12" s="364"/>
      <c r="I12" s="364"/>
      <c r="J12" s="365"/>
    </row>
    <row r="13" spans="1:10" ht="12.75">
      <c r="A13" s="368" t="s">
        <v>381</v>
      </c>
      <c r="B13" s="369">
        <f>SUM(B14:B17)</f>
        <v>0</v>
      </c>
      <c r="C13" s="369">
        <f>SUM(C14:C17)</f>
        <v>0</v>
      </c>
      <c r="D13" s="369">
        <f>SUM(D14:D17)</f>
        <v>0</v>
      </c>
      <c r="E13" s="365"/>
      <c r="F13" s="366"/>
      <c r="G13" s="369">
        <f>SUM(G14:G17)</f>
        <v>0</v>
      </c>
      <c r="H13" s="369">
        <f>SUM(H14:H17)</f>
        <v>0</v>
      </c>
      <c r="I13" s="369">
        <f>SUM(I14:I17)</f>
        <v>0</v>
      </c>
      <c r="J13" s="365"/>
    </row>
    <row r="14" spans="1:10" ht="12.75">
      <c r="A14" s="371" t="s">
        <v>924</v>
      </c>
      <c r="B14" s="378"/>
      <c r="C14" s="373"/>
      <c r="D14" s="375"/>
      <c r="E14" s="365"/>
      <c r="F14" s="366"/>
      <c r="G14" s="372"/>
      <c r="H14" s="373"/>
      <c r="I14" s="373"/>
      <c r="J14" s="365"/>
    </row>
    <row r="15" spans="1:10" ht="12.75">
      <c r="A15" s="371" t="s">
        <v>925</v>
      </c>
      <c r="B15" s="378"/>
      <c r="C15" s="373"/>
      <c r="D15" s="373"/>
      <c r="E15" s="365"/>
      <c r="F15" s="366"/>
      <c r="G15" s="372"/>
      <c r="H15" s="373"/>
      <c r="I15" s="373"/>
      <c r="J15" s="365"/>
    </row>
    <row r="16" spans="1:10" ht="12.75">
      <c r="A16" s="371"/>
      <c r="B16" s="378"/>
      <c r="C16" s="373"/>
      <c r="D16" s="373"/>
      <c r="E16" s="365"/>
      <c r="F16" s="366"/>
      <c r="G16" s="372"/>
      <c r="H16" s="373"/>
      <c r="I16" s="373"/>
      <c r="J16" s="365"/>
    </row>
    <row r="17" spans="1:10" ht="12.75">
      <c r="A17" s="371"/>
      <c r="B17" s="378"/>
      <c r="C17" s="373"/>
      <c r="D17" s="373"/>
      <c r="E17" s="365"/>
      <c r="F17" s="366"/>
      <c r="G17" s="372"/>
      <c r="H17" s="373"/>
      <c r="I17" s="373"/>
      <c r="J17" s="365"/>
    </row>
    <row r="18" spans="1:10" ht="12.75">
      <c r="A18" s="362" t="s">
        <v>926</v>
      </c>
      <c r="B18" s="363"/>
      <c r="C18" s="364"/>
      <c r="D18" s="364"/>
      <c r="E18" s="365"/>
      <c r="F18" s="366"/>
      <c r="G18" s="363"/>
      <c r="H18" s="364"/>
      <c r="I18" s="364"/>
      <c r="J18" s="365"/>
    </row>
    <row r="19" spans="1:10" ht="12.75">
      <c r="A19" s="362" t="s">
        <v>383</v>
      </c>
      <c r="B19" s="376"/>
      <c r="C19" s="364"/>
      <c r="D19" s="364"/>
      <c r="E19" s="365"/>
      <c r="F19" s="366"/>
      <c r="G19" s="363"/>
      <c r="H19" s="364"/>
      <c r="I19" s="364"/>
      <c r="J19" s="365"/>
    </row>
    <row r="20" spans="1:10" ht="12.75">
      <c r="A20" s="362" t="s">
        <v>384</v>
      </c>
      <c r="B20" s="363"/>
      <c r="C20" s="364"/>
      <c r="D20" s="364"/>
      <c r="E20" s="365"/>
      <c r="F20" s="366"/>
      <c r="G20" s="363"/>
      <c r="H20" s="364"/>
      <c r="I20" s="364"/>
      <c r="J20" s="365"/>
    </row>
    <row r="21" spans="1:10" ht="12.75">
      <c r="A21" s="362" t="s">
        <v>385</v>
      </c>
      <c r="B21" s="363">
        <v>762</v>
      </c>
      <c r="C21" s="364">
        <v>762</v>
      </c>
      <c r="D21" s="364">
        <v>715</v>
      </c>
      <c r="E21" s="365">
        <f>D21/C21</f>
        <v>0.9383202099737533</v>
      </c>
      <c r="F21" s="366"/>
      <c r="G21" s="363">
        <v>2722</v>
      </c>
      <c r="H21" s="364">
        <v>2722</v>
      </c>
      <c r="I21" s="364">
        <v>2668</v>
      </c>
      <c r="J21" s="365">
        <f>I21/H21</f>
        <v>0.9801616458486407</v>
      </c>
    </row>
    <row r="22" spans="1:10" ht="12.75">
      <c r="A22" s="362" t="s">
        <v>386</v>
      </c>
      <c r="B22" s="363"/>
      <c r="C22" s="364"/>
      <c r="D22" s="364"/>
      <c r="E22" s="365"/>
      <c r="F22" s="366"/>
      <c r="G22" s="363"/>
      <c r="H22" s="364"/>
      <c r="I22" s="364"/>
      <c r="J22" s="365"/>
    </row>
    <row r="23" spans="1:10" ht="12.75">
      <c r="A23" s="362" t="s">
        <v>387</v>
      </c>
      <c r="B23" s="363"/>
      <c r="C23" s="364"/>
      <c r="D23" s="364"/>
      <c r="E23" s="365"/>
      <c r="F23" s="366"/>
      <c r="G23" s="363"/>
      <c r="H23" s="364"/>
      <c r="I23" s="364"/>
      <c r="J23" s="365"/>
    </row>
    <row r="24" spans="1:10" ht="12.75">
      <c r="A24" s="362" t="s">
        <v>388</v>
      </c>
      <c r="B24" s="372"/>
      <c r="C24" s="373"/>
      <c r="D24" s="373"/>
      <c r="E24" s="365"/>
      <c r="F24" s="377"/>
      <c r="G24" s="378">
        <v>4623</v>
      </c>
      <c r="H24" s="375">
        <v>4623</v>
      </c>
      <c r="I24" s="375">
        <v>3480</v>
      </c>
      <c r="J24" s="365">
        <f>I24/H24</f>
        <v>0.7527579493835171</v>
      </c>
    </row>
    <row r="25" spans="1:10" ht="12.75">
      <c r="A25" s="379" t="s">
        <v>389</v>
      </c>
      <c r="B25" s="372"/>
      <c r="C25" s="373">
        <v>453</v>
      </c>
      <c r="D25" s="373">
        <v>804</v>
      </c>
      <c r="E25" s="365">
        <f>D25/C25</f>
        <v>1.7748344370860927</v>
      </c>
      <c r="F25" s="377"/>
      <c r="G25" s="378">
        <v>33093</v>
      </c>
      <c r="H25" s="375">
        <v>33786</v>
      </c>
      <c r="I25" s="375">
        <v>34244</v>
      </c>
      <c r="J25" s="365">
        <f>I25/H25</f>
        <v>1.013555910732256</v>
      </c>
    </row>
    <row r="26" spans="1:10" ht="12.75">
      <c r="A26" s="379" t="s">
        <v>936</v>
      </c>
      <c r="B26" s="372">
        <v>524356</v>
      </c>
      <c r="C26" s="373">
        <v>529767</v>
      </c>
      <c r="D26" s="375">
        <v>538427</v>
      </c>
      <c r="E26" s="365">
        <f>D26/C26</f>
        <v>1.0163468090688925</v>
      </c>
      <c r="F26" s="377"/>
      <c r="G26" s="378">
        <v>214548</v>
      </c>
      <c r="H26" s="373">
        <v>218122</v>
      </c>
      <c r="I26" s="375">
        <v>224491</v>
      </c>
      <c r="J26" s="365">
        <f>I26/H26</f>
        <v>1.0291992554625393</v>
      </c>
    </row>
    <row r="27" spans="1:10" ht="12.75">
      <c r="A27" s="379" t="s">
        <v>937</v>
      </c>
      <c r="B27" s="372"/>
      <c r="C27" s="373"/>
      <c r="D27" s="373"/>
      <c r="E27" s="365"/>
      <c r="F27" s="377"/>
      <c r="G27" s="378"/>
      <c r="H27" s="373"/>
      <c r="I27" s="844"/>
      <c r="J27" s="365"/>
    </row>
    <row r="28" spans="1:10" ht="12.75">
      <c r="A28" s="379" t="s">
        <v>938</v>
      </c>
      <c r="B28" s="378"/>
      <c r="C28" s="373"/>
      <c r="D28" s="375"/>
      <c r="E28" s="365"/>
      <c r="F28" s="377"/>
      <c r="G28" s="372"/>
      <c r="H28" s="375"/>
      <c r="I28" s="375"/>
      <c r="J28" s="365"/>
    </row>
    <row r="29" spans="1:10" ht="12.75">
      <c r="A29" s="362" t="s">
        <v>939</v>
      </c>
      <c r="B29" s="372"/>
      <c r="C29" s="373"/>
      <c r="D29" s="844"/>
      <c r="E29" s="365"/>
      <c r="F29" s="377"/>
      <c r="G29" s="372"/>
      <c r="H29" s="373"/>
      <c r="I29" s="373"/>
      <c r="J29" s="365"/>
    </row>
    <row r="30" spans="1:10" ht="12.75">
      <c r="A30" s="379" t="s">
        <v>936</v>
      </c>
      <c r="B30" s="372"/>
      <c r="C30" s="852"/>
      <c r="D30" s="858"/>
      <c r="E30" s="365"/>
      <c r="F30" s="377"/>
      <c r="G30" s="372"/>
      <c r="H30" s="852"/>
      <c r="I30" s="852"/>
      <c r="J30" s="365"/>
    </row>
    <row r="31" spans="1:10" ht="12.75">
      <c r="A31" s="368" t="s">
        <v>392</v>
      </c>
      <c r="B31" s="369">
        <f>SUM(B32:B34)</f>
        <v>0</v>
      </c>
      <c r="C31" s="369">
        <f>SUM(C32:C34)</f>
        <v>0</v>
      </c>
      <c r="D31" s="369">
        <f>SUM(D32:D34)</f>
        <v>0</v>
      </c>
      <c r="E31" s="365"/>
      <c r="F31" s="377"/>
      <c r="G31" s="372">
        <f>SUM(G32:G34)</f>
        <v>0</v>
      </c>
      <c r="H31" s="372">
        <f>SUM(H32:H34)</f>
        <v>0</v>
      </c>
      <c r="I31" s="372">
        <f>SUM(I32:I34)</f>
        <v>0</v>
      </c>
      <c r="J31" s="365"/>
    </row>
    <row r="32" spans="1:10" ht="12.75">
      <c r="A32" s="371" t="s">
        <v>393</v>
      </c>
      <c r="B32" s="372"/>
      <c r="C32" s="373"/>
      <c r="D32" s="373"/>
      <c r="E32" s="365"/>
      <c r="F32" s="377"/>
      <c r="G32" s="372"/>
      <c r="H32" s="373"/>
      <c r="I32" s="373"/>
      <c r="J32" s="365"/>
    </row>
    <row r="33" spans="1:10" ht="12.75">
      <c r="A33" s="371" t="s">
        <v>394</v>
      </c>
      <c r="B33" s="372"/>
      <c r="C33" s="373"/>
      <c r="D33" s="373"/>
      <c r="E33" s="365"/>
      <c r="F33" s="377"/>
      <c r="G33" s="372"/>
      <c r="H33" s="373"/>
      <c r="I33" s="373"/>
      <c r="J33" s="365"/>
    </row>
    <row r="34" spans="1:10" ht="12.75">
      <c r="A34" s="371" t="s">
        <v>928</v>
      </c>
      <c r="B34" s="372"/>
      <c r="C34" s="373"/>
      <c r="D34" s="373"/>
      <c r="E34" s="365"/>
      <c r="F34" s="377"/>
      <c r="G34" s="372"/>
      <c r="H34" s="373"/>
      <c r="I34" s="373"/>
      <c r="J34" s="365"/>
    </row>
    <row r="35" spans="1:10" ht="12.75">
      <c r="A35" s="374" t="s">
        <v>612</v>
      </c>
      <c r="B35" s="372"/>
      <c r="C35" s="373"/>
      <c r="D35" s="373">
        <v>153</v>
      </c>
      <c r="E35" s="365"/>
      <c r="F35" s="377"/>
      <c r="G35" s="372"/>
      <c r="H35" s="852">
        <v>3387</v>
      </c>
      <c r="I35" s="852">
        <v>3388</v>
      </c>
      <c r="J35" s="365"/>
    </row>
    <row r="36" spans="1:10" ht="12.75">
      <c r="A36" s="368" t="s">
        <v>930</v>
      </c>
      <c r="B36" s="372">
        <f>SUM(B37:B39)</f>
        <v>0</v>
      </c>
      <c r="C36" s="372">
        <f>SUM(C37:C39)</f>
        <v>0</v>
      </c>
      <c r="D36" s="372">
        <f>SUM(D37:D39)</f>
        <v>0</v>
      </c>
      <c r="E36" s="365"/>
      <c r="F36" s="377"/>
      <c r="G36" s="369">
        <f>SUM(G37:G39)</f>
        <v>0</v>
      </c>
      <c r="H36" s="369">
        <f>SUM(H37:H39)</f>
        <v>0</v>
      </c>
      <c r="I36" s="369">
        <f>SUM(I37:I39)</f>
        <v>0</v>
      </c>
      <c r="J36" s="365"/>
    </row>
    <row r="37" spans="1:10" ht="12.75">
      <c r="A37" s="371" t="s">
        <v>395</v>
      </c>
      <c r="B37" s="372"/>
      <c r="C37" s="373"/>
      <c r="D37" s="373"/>
      <c r="E37" s="365"/>
      <c r="F37" s="377"/>
      <c r="G37" s="372"/>
      <c r="H37" s="373"/>
      <c r="I37" s="373"/>
      <c r="J37" s="365"/>
    </row>
    <row r="38" spans="1:10" ht="12.75">
      <c r="A38" s="371" t="s">
        <v>396</v>
      </c>
      <c r="B38" s="372"/>
      <c r="C38" s="373"/>
      <c r="D38" s="373"/>
      <c r="E38" s="365"/>
      <c r="F38" s="377"/>
      <c r="G38" s="372"/>
      <c r="H38" s="373"/>
      <c r="I38" s="373"/>
      <c r="J38" s="365"/>
    </row>
    <row r="39" spans="1:10" ht="12.75">
      <c r="A39" s="371" t="s">
        <v>931</v>
      </c>
      <c r="B39" s="372"/>
      <c r="C39" s="373"/>
      <c r="D39" s="844"/>
      <c r="E39" s="365"/>
      <c r="F39" s="377"/>
      <c r="G39" s="372"/>
      <c r="H39" s="373"/>
      <c r="I39" s="373"/>
      <c r="J39" s="365"/>
    </row>
    <row r="40" spans="1:10" ht="12.75">
      <c r="A40" s="362" t="s">
        <v>397</v>
      </c>
      <c r="B40" s="372"/>
      <c r="C40" s="373"/>
      <c r="D40" s="373"/>
      <c r="E40" s="365"/>
      <c r="F40" s="377"/>
      <c r="G40" s="372"/>
      <c r="H40" s="373"/>
      <c r="I40" s="373"/>
      <c r="J40" s="365"/>
    </row>
    <row r="41" spans="1:10" ht="12.75">
      <c r="A41" s="362" t="s">
        <v>398</v>
      </c>
      <c r="B41" s="372"/>
      <c r="C41" s="373"/>
      <c r="D41" s="373"/>
      <c r="E41" s="365"/>
      <c r="F41" s="377"/>
      <c r="G41" s="372"/>
      <c r="H41" s="373"/>
      <c r="I41" s="373"/>
      <c r="J41" s="365"/>
    </row>
    <row r="42" spans="1:10" ht="15.75" customHeight="1" thickBot="1">
      <c r="A42" s="380" t="s">
        <v>399</v>
      </c>
      <c r="B42" s="381"/>
      <c r="C42" s="382"/>
      <c r="D42" s="382"/>
      <c r="E42" s="383"/>
      <c r="F42" s="384"/>
      <c r="G42" s="381"/>
      <c r="H42" s="382"/>
      <c r="I42" s="382"/>
      <c r="J42" s="385"/>
    </row>
    <row r="43" spans="1:10" ht="15.75" customHeight="1">
      <c r="A43" s="386"/>
      <c r="B43" s="387"/>
      <c r="C43" s="387"/>
      <c r="D43" s="387"/>
      <c r="E43" s="691"/>
      <c r="F43" s="389"/>
      <c r="G43" s="387"/>
      <c r="H43" s="387"/>
      <c r="I43" s="387"/>
      <c r="J43" s="691"/>
    </row>
    <row r="44" spans="1:10" ht="15.75" customHeight="1" thickBot="1">
      <c r="A44" s="386"/>
      <c r="B44" s="387"/>
      <c r="C44" s="387"/>
      <c r="D44" s="388"/>
      <c r="E44" s="387"/>
      <c r="F44" s="389"/>
      <c r="G44" s="387"/>
      <c r="H44" s="387"/>
      <c r="I44" s="387"/>
      <c r="J44" s="387"/>
    </row>
    <row r="45" spans="1:10" ht="15.75">
      <c r="A45" s="341" t="s">
        <v>375</v>
      </c>
      <c r="B45" s="1029" t="s">
        <v>376</v>
      </c>
      <c r="C45" s="1030"/>
      <c r="D45" s="1030"/>
      <c r="E45" s="1031"/>
      <c r="F45" s="342"/>
      <c r="G45" s="1029" t="s">
        <v>377</v>
      </c>
      <c r="H45" s="1030"/>
      <c r="I45" s="1030"/>
      <c r="J45" s="1031"/>
    </row>
    <row r="46" spans="1:10" ht="12.75">
      <c r="A46" s="343"/>
      <c r="B46" s="344" t="s">
        <v>1016</v>
      </c>
      <c r="C46" s="345" t="s">
        <v>1021</v>
      </c>
      <c r="D46" s="345" t="s">
        <v>1022</v>
      </c>
      <c r="E46" s="346" t="s">
        <v>1022</v>
      </c>
      <c r="F46" s="390"/>
      <c r="G46" s="344" t="s">
        <v>1016</v>
      </c>
      <c r="H46" s="345" t="s">
        <v>1021</v>
      </c>
      <c r="I46" s="345" t="s">
        <v>1022</v>
      </c>
      <c r="J46" s="346" t="s">
        <v>1022</v>
      </c>
    </row>
    <row r="47" spans="1:10" ht="13.5" thickBot="1">
      <c r="A47" s="348"/>
      <c r="B47" s="1027" t="s">
        <v>1025</v>
      </c>
      <c r="C47" s="1028"/>
      <c r="D47" s="352"/>
      <c r="E47" s="353" t="s">
        <v>1053</v>
      </c>
      <c r="F47" s="351"/>
      <c r="G47" s="1027" t="s">
        <v>1025</v>
      </c>
      <c r="H47" s="1028"/>
      <c r="I47" s="352"/>
      <c r="J47" s="353" t="s">
        <v>1053</v>
      </c>
    </row>
    <row r="48" spans="1:10" ht="12.75">
      <c r="A48" s="368" t="s">
        <v>400</v>
      </c>
      <c r="B48" s="391">
        <f>SUM(B49:B51)</f>
        <v>0</v>
      </c>
      <c r="C48" s="391">
        <f>SUM(C49:C51)</f>
        <v>0</v>
      </c>
      <c r="D48" s="391">
        <f>SUM(D49:D52)</f>
        <v>0</v>
      </c>
      <c r="E48" s="392"/>
      <c r="F48" s="377"/>
      <c r="G48" s="393">
        <f>SUM(G49:G51)</f>
        <v>0</v>
      </c>
      <c r="H48" s="393">
        <f>SUM(H49:H51)</f>
        <v>0</v>
      </c>
      <c r="I48" s="692">
        <f>SUM(I49:I52)</f>
        <v>0</v>
      </c>
      <c r="J48" s="394"/>
    </row>
    <row r="49" spans="1:10" ht="12.75">
      <c r="A49" s="371" t="s">
        <v>654</v>
      </c>
      <c r="B49" s="372"/>
      <c r="C49" s="373"/>
      <c r="D49" s="373"/>
      <c r="E49" s="395"/>
      <c r="F49" s="377"/>
      <c r="G49" s="372"/>
      <c r="H49" s="373"/>
      <c r="I49" s="373"/>
      <c r="J49" s="396"/>
    </row>
    <row r="50" spans="1:10" ht="12.75">
      <c r="A50" s="371" t="s">
        <v>401</v>
      </c>
      <c r="B50" s="372"/>
      <c r="C50" s="373"/>
      <c r="D50" s="373"/>
      <c r="E50" s="395"/>
      <c r="F50" s="377"/>
      <c r="G50" s="372"/>
      <c r="H50" s="373"/>
      <c r="I50" s="373"/>
      <c r="J50" s="396"/>
    </row>
    <row r="51" spans="1:10" ht="12.75">
      <c r="A51" s="371" t="s">
        <v>402</v>
      </c>
      <c r="B51" s="372"/>
      <c r="C51" s="373"/>
      <c r="D51" s="373"/>
      <c r="E51" s="395"/>
      <c r="F51" s="377"/>
      <c r="G51" s="372"/>
      <c r="H51" s="373"/>
      <c r="I51" s="373"/>
      <c r="J51" s="396"/>
    </row>
    <row r="52" spans="1:10" ht="12.75">
      <c r="A52" s="371"/>
      <c r="B52" s="372"/>
      <c r="C52" s="373"/>
      <c r="D52" s="373"/>
      <c r="E52" s="395"/>
      <c r="F52" s="377"/>
      <c r="G52" s="372"/>
      <c r="H52" s="373"/>
      <c r="I52" s="373"/>
      <c r="J52" s="396"/>
    </row>
    <row r="53" spans="1:10" ht="12.75">
      <c r="A53" s="362" t="s">
        <v>403</v>
      </c>
      <c r="B53" s="363"/>
      <c r="C53" s="364"/>
      <c r="D53" s="364"/>
      <c r="E53" s="395"/>
      <c r="F53" s="366"/>
      <c r="G53" s="363"/>
      <c r="H53" s="364"/>
      <c r="I53" s="364"/>
      <c r="J53" s="396"/>
    </row>
    <row r="54" spans="1:10" ht="12.75">
      <c r="A54" s="362" t="s">
        <v>404</v>
      </c>
      <c r="B54" s="372"/>
      <c r="C54" s="844"/>
      <c r="D54" s="844"/>
      <c r="E54" s="395"/>
      <c r="F54" s="377"/>
      <c r="G54" s="363"/>
      <c r="H54" s="364"/>
      <c r="I54" s="364"/>
      <c r="J54" s="396"/>
    </row>
    <row r="55" spans="1:10" ht="12.75">
      <c r="A55" s="362" t="s">
        <v>940</v>
      </c>
      <c r="B55" s="363"/>
      <c r="C55" s="849"/>
      <c r="D55" s="849"/>
      <c r="E55" s="395"/>
      <c r="F55" s="377"/>
      <c r="G55" s="363"/>
      <c r="H55" s="364"/>
      <c r="I55" s="364"/>
      <c r="J55" s="396"/>
    </row>
    <row r="56" spans="1:10" ht="12.75">
      <c r="A56" s="397" t="s">
        <v>406</v>
      </c>
      <c r="B56" s="398"/>
      <c r="C56" s="400"/>
      <c r="D56" s="400"/>
      <c r="E56" s="395"/>
      <c r="F56" s="377"/>
      <c r="G56" s="398"/>
      <c r="H56" s="399"/>
      <c r="I56" s="400"/>
      <c r="J56" s="396"/>
    </row>
    <row r="57" spans="1:10" ht="12.75">
      <c r="A57" s="397" t="s">
        <v>407</v>
      </c>
      <c r="B57" s="398"/>
      <c r="C57" s="400"/>
      <c r="D57" s="400"/>
      <c r="E57" s="395"/>
      <c r="F57" s="377"/>
      <c r="G57" s="398"/>
      <c r="H57" s="399"/>
      <c r="I57" s="400"/>
      <c r="J57" s="396"/>
    </row>
    <row r="58" spans="1:10" ht="12.75">
      <c r="A58" s="397" t="s">
        <v>941</v>
      </c>
      <c r="B58" s="398"/>
      <c r="C58" s="400"/>
      <c r="D58" s="400"/>
      <c r="E58" s="395"/>
      <c r="F58" s="377"/>
      <c r="G58" s="398"/>
      <c r="H58" s="399"/>
      <c r="I58" s="400"/>
      <c r="J58" s="396"/>
    </row>
    <row r="59" spans="1:10" ht="12.75">
      <c r="A59" s="397" t="s">
        <v>409</v>
      </c>
      <c r="B59" s="398"/>
      <c r="C59" s="399"/>
      <c r="D59" s="399"/>
      <c r="E59" s="395"/>
      <c r="F59" s="377"/>
      <c r="G59" s="398"/>
      <c r="H59" s="399"/>
      <c r="I59" s="399"/>
      <c r="J59" s="396"/>
    </row>
    <row r="60" spans="1:10" ht="12.75">
      <c r="A60" s="397" t="s">
        <v>410</v>
      </c>
      <c r="B60" s="398"/>
      <c r="C60" s="399"/>
      <c r="D60" s="399"/>
      <c r="E60" s="395"/>
      <c r="F60" s="377"/>
      <c r="G60" s="398"/>
      <c r="H60" s="399"/>
      <c r="I60" s="399"/>
      <c r="J60" s="396"/>
    </row>
    <row r="61" spans="1:10" ht="12.75">
      <c r="A61" s="397" t="s">
        <v>411</v>
      </c>
      <c r="B61" s="398"/>
      <c r="C61" s="399"/>
      <c r="D61" s="399">
        <v>111</v>
      </c>
      <c r="E61" s="395"/>
      <c r="F61" s="377"/>
      <c r="G61" s="398">
        <v>172679</v>
      </c>
      <c r="H61" s="399">
        <v>172679</v>
      </c>
      <c r="I61" s="399">
        <v>181376</v>
      </c>
      <c r="J61" s="396">
        <f>I61/H61</f>
        <v>1.0503651283595574</v>
      </c>
    </row>
    <row r="62" spans="1:10" ht="12.75">
      <c r="A62" s="397" t="s">
        <v>412</v>
      </c>
      <c r="B62" s="398"/>
      <c r="C62" s="399"/>
      <c r="D62" s="399">
        <v>71</v>
      </c>
      <c r="E62" s="395"/>
      <c r="F62" s="377"/>
      <c r="G62" s="398">
        <v>5000</v>
      </c>
      <c r="H62" s="399">
        <v>5000</v>
      </c>
      <c r="I62" s="399">
        <v>4137</v>
      </c>
      <c r="J62" s="396">
        <f>I62/H62</f>
        <v>0.8274</v>
      </c>
    </row>
    <row r="63" spans="1:10" ht="12.75">
      <c r="A63" s="397" t="s">
        <v>413</v>
      </c>
      <c r="B63" s="398"/>
      <c r="C63" s="399"/>
      <c r="D63" s="399"/>
      <c r="E63" s="395"/>
      <c r="F63" s="377"/>
      <c r="G63" s="398">
        <v>35000</v>
      </c>
      <c r="H63" s="399">
        <v>35000</v>
      </c>
      <c r="I63" s="399">
        <v>28005</v>
      </c>
      <c r="J63" s="396">
        <f>I63/H63</f>
        <v>0.8001428571428572</v>
      </c>
    </row>
    <row r="64" spans="1:10" ht="12.75">
      <c r="A64" s="397" t="s">
        <v>414</v>
      </c>
      <c r="B64" s="398"/>
      <c r="C64" s="399"/>
      <c r="D64" s="399"/>
      <c r="E64" s="395"/>
      <c r="F64" s="377"/>
      <c r="G64" s="398">
        <v>400</v>
      </c>
      <c r="H64" s="399">
        <v>400</v>
      </c>
      <c r="I64" s="399">
        <v>3297</v>
      </c>
      <c r="J64" s="396"/>
    </row>
    <row r="65" spans="1:10" ht="12.75">
      <c r="A65" s="397" t="s">
        <v>415</v>
      </c>
      <c r="B65" s="398"/>
      <c r="C65" s="399"/>
      <c r="D65" s="399"/>
      <c r="E65" s="395"/>
      <c r="F65" s="377"/>
      <c r="G65" s="398">
        <v>15000</v>
      </c>
      <c r="H65" s="399">
        <v>15000</v>
      </c>
      <c r="I65" s="399">
        <v>15078</v>
      </c>
      <c r="J65" s="396">
        <f aca="true" t="shared" si="0" ref="J65:J73">I65/H65</f>
        <v>1.0052</v>
      </c>
    </row>
    <row r="66" spans="1:10" ht="12.75">
      <c r="A66" s="397" t="s">
        <v>416</v>
      </c>
      <c r="B66" s="398"/>
      <c r="C66" s="399"/>
      <c r="D66" s="399"/>
      <c r="E66" s="395"/>
      <c r="F66" s="377"/>
      <c r="G66" s="398">
        <v>3500</v>
      </c>
      <c r="H66" s="399">
        <v>3500</v>
      </c>
      <c r="I66" s="399">
        <v>3864</v>
      </c>
      <c r="J66" s="396">
        <f t="shared" si="0"/>
        <v>1.104</v>
      </c>
    </row>
    <row r="67" spans="1:10" ht="12.75">
      <c r="A67" s="397" t="s">
        <v>417</v>
      </c>
      <c r="B67" s="398"/>
      <c r="C67" s="399"/>
      <c r="D67" s="399"/>
      <c r="E67" s="395"/>
      <c r="F67" s="377"/>
      <c r="G67" s="398">
        <v>23500</v>
      </c>
      <c r="H67" s="399">
        <v>23500</v>
      </c>
      <c r="I67" s="399">
        <v>11423</v>
      </c>
      <c r="J67" s="396">
        <f t="shared" si="0"/>
        <v>0.48608510638297875</v>
      </c>
    </row>
    <row r="68" spans="1:10" ht="12.75">
      <c r="A68" s="397" t="s">
        <v>418</v>
      </c>
      <c r="B68" s="398"/>
      <c r="C68" s="399"/>
      <c r="D68" s="399"/>
      <c r="E68" s="395"/>
      <c r="F68" s="377"/>
      <c r="G68" s="398">
        <v>2000</v>
      </c>
      <c r="H68" s="399">
        <v>2000</v>
      </c>
      <c r="I68" s="399">
        <v>2040</v>
      </c>
      <c r="J68" s="396">
        <f t="shared" si="0"/>
        <v>1.02</v>
      </c>
    </row>
    <row r="69" spans="1:10" ht="12.75">
      <c r="A69" s="397" t="s">
        <v>419</v>
      </c>
      <c r="B69" s="398"/>
      <c r="C69" s="399"/>
      <c r="D69" s="399"/>
      <c r="E69" s="395"/>
      <c r="F69" s="377"/>
      <c r="G69" s="398">
        <v>1700</v>
      </c>
      <c r="H69" s="399">
        <v>1700</v>
      </c>
      <c r="I69" s="399">
        <v>1277</v>
      </c>
      <c r="J69" s="396">
        <f t="shared" si="0"/>
        <v>0.7511764705882353</v>
      </c>
    </row>
    <row r="70" spans="1:10" ht="12.75">
      <c r="A70" s="397" t="s">
        <v>420</v>
      </c>
      <c r="B70" s="398"/>
      <c r="C70" s="399"/>
      <c r="D70" s="399"/>
      <c r="E70" s="395"/>
      <c r="F70" s="377"/>
      <c r="G70" s="398">
        <v>1275</v>
      </c>
      <c r="H70" s="399">
        <v>1275</v>
      </c>
      <c r="I70" s="399">
        <v>863</v>
      </c>
      <c r="J70" s="396">
        <f t="shared" si="0"/>
        <v>0.6768627450980392</v>
      </c>
    </row>
    <row r="71" spans="1:10" ht="12.75">
      <c r="A71" s="397" t="s">
        <v>421</v>
      </c>
      <c r="B71" s="398"/>
      <c r="C71" s="399"/>
      <c r="D71" s="399"/>
      <c r="E71" s="395"/>
      <c r="F71" s="377"/>
      <c r="G71" s="398">
        <v>3100</v>
      </c>
      <c r="H71" s="399">
        <v>3100</v>
      </c>
      <c r="I71" s="399">
        <v>2167</v>
      </c>
      <c r="J71" s="396">
        <f t="shared" si="0"/>
        <v>0.6990322580645161</v>
      </c>
    </row>
    <row r="72" spans="1:10" ht="12.75">
      <c r="A72" s="397" t="s">
        <v>422</v>
      </c>
      <c r="B72" s="398"/>
      <c r="C72" s="399"/>
      <c r="D72" s="399">
        <v>20</v>
      </c>
      <c r="E72" s="395"/>
      <c r="F72" s="377"/>
      <c r="G72" s="398">
        <v>3035</v>
      </c>
      <c r="H72" s="399">
        <v>3035</v>
      </c>
      <c r="I72" s="399">
        <v>3331</v>
      </c>
      <c r="J72" s="396">
        <f t="shared" si="0"/>
        <v>1.0975288303130148</v>
      </c>
    </row>
    <row r="73" spans="1:10" ht="12.75">
      <c r="A73" s="397" t="s">
        <v>423</v>
      </c>
      <c r="B73" s="398">
        <v>2400</v>
      </c>
      <c r="C73" s="399">
        <v>2400</v>
      </c>
      <c r="D73" s="399">
        <v>907</v>
      </c>
      <c r="E73" s="395">
        <f>D73/C73</f>
        <v>0.3779166666666667</v>
      </c>
      <c r="F73" s="377"/>
      <c r="G73" s="398">
        <v>3900</v>
      </c>
      <c r="H73" s="399">
        <v>3900</v>
      </c>
      <c r="I73" s="399">
        <v>1138</v>
      </c>
      <c r="J73" s="396">
        <f t="shared" si="0"/>
        <v>0.2917948717948718</v>
      </c>
    </row>
    <row r="74" spans="1:10" ht="12.75">
      <c r="A74" s="397" t="s">
        <v>425</v>
      </c>
      <c r="B74" s="398"/>
      <c r="C74" s="399"/>
      <c r="D74" s="399"/>
      <c r="E74" s="395"/>
      <c r="F74" s="377"/>
      <c r="G74" s="398"/>
      <c r="H74" s="399"/>
      <c r="I74" s="399"/>
      <c r="J74" s="396"/>
    </row>
    <row r="75" spans="1:10" ht="12.75">
      <c r="A75" s="397" t="s">
        <v>424</v>
      </c>
      <c r="B75" s="398"/>
      <c r="C75" s="399"/>
      <c r="D75" s="399"/>
      <c r="E75" s="395"/>
      <c r="F75" s="377"/>
      <c r="G75" s="398"/>
      <c r="H75" s="399"/>
      <c r="I75" s="399">
        <v>78</v>
      </c>
      <c r="J75" s="396"/>
    </row>
    <row r="76" spans="1:10" ht="12.75">
      <c r="A76" s="401" t="s">
        <v>934</v>
      </c>
      <c r="B76" s="398"/>
      <c r="C76" s="399"/>
      <c r="D76" s="399"/>
      <c r="E76" s="395"/>
      <c r="F76" s="377"/>
      <c r="G76" s="398"/>
      <c r="H76" s="399"/>
      <c r="I76" s="399"/>
      <c r="J76" s="396"/>
    </row>
    <row r="77" spans="1:10" ht="12.75">
      <c r="A77" s="402" t="s">
        <v>935</v>
      </c>
      <c r="B77" s="398"/>
      <c r="C77" s="399"/>
      <c r="D77" s="399"/>
      <c r="E77" s="395"/>
      <c r="F77" s="377"/>
      <c r="G77" s="398"/>
      <c r="H77" s="399"/>
      <c r="I77" s="399"/>
      <c r="J77" s="396"/>
    </row>
    <row r="78" spans="1:10" ht="12.75">
      <c r="A78" s="397" t="s">
        <v>429</v>
      </c>
      <c r="B78" s="398"/>
      <c r="C78" s="399"/>
      <c r="D78" s="399"/>
      <c r="E78" s="395"/>
      <c r="F78" s="377"/>
      <c r="G78" s="398"/>
      <c r="H78" s="399"/>
      <c r="I78" s="399"/>
      <c r="J78" s="396"/>
    </row>
    <row r="79" spans="1:10" ht="12.75">
      <c r="A79" s="397" t="s">
        <v>430</v>
      </c>
      <c r="B79" s="398">
        <v>453</v>
      </c>
      <c r="C79" s="399"/>
      <c r="D79" s="399"/>
      <c r="E79" s="395"/>
      <c r="F79" s="377"/>
      <c r="G79" s="398">
        <v>2896</v>
      </c>
      <c r="H79" s="399"/>
      <c r="I79" s="399"/>
      <c r="J79" s="396"/>
    </row>
    <row r="80" spans="1:10" ht="12.75">
      <c r="A80" s="397" t="s">
        <v>1082</v>
      </c>
      <c r="B80" s="398"/>
      <c r="C80" s="399"/>
      <c r="D80" s="399"/>
      <c r="E80" s="395"/>
      <c r="F80" s="377"/>
      <c r="G80" s="398"/>
      <c r="H80" s="399"/>
      <c r="I80" s="399"/>
      <c r="J80" s="396"/>
    </row>
    <row r="81" spans="1:10" ht="13.5" thickBot="1">
      <c r="A81" s="397" t="s">
        <v>940</v>
      </c>
      <c r="B81" s="398"/>
      <c r="C81" s="399">
        <v>475</v>
      </c>
      <c r="D81" s="399">
        <v>6</v>
      </c>
      <c r="E81" s="403"/>
      <c r="F81" s="377"/>
      <c r="G81" s="398"/>
      <c r="H81" s="399">
        <v>1128</v>
      </c>
      <c r="I81" s="399">
        <v>412</v>
      </c>
      <c r="J81" s="404"/>
    </row>
    <row r="82" spans="1:10" ht="12.75">
      <c r="A82" s="405" t="s">
        <v>1024</v>
      </c>
      <c r="B82" s="406">
        <f>B10+B11+B12+B13+B18+B19+B20+B21+B22+B23+B24+B25+B26+B27+B28+B29+B31+B35+B36+B40+B41+B42+B48+B53+B54+B55+B56+B57+B58+B59+B60+B61+B62+B63+B64+B65+B66+B67+B68+B69+B70+B71+B72+B73+B74+B75+B76+B77+B78+B79+B80+B81</f>
        <v>527971</v>
      </c>
      <c r="C82" s="406">
        <f>C10+C11+C12+C13+C18+C19+C20+C21+C22+C23+C24+C25+C26+C27+C28+C29+C31+C35+C36+C40+C41+C42+C48+C53+C54+C55+C56+C57+C58+C59+C60+C61+C62+C63+C64+C65+C66+C67+C68+C69+C70+C71+C72+C73+C74+C75+C76+C77+C78+C79+C80+C81</f>
        <v>533857</v>
      </c>
      <c r="D82" s="406">
        <f>D10+D11+D12+D13+D18+D19+D20+D21+D22+D23+D24+D25+D26+D27+D28+D29+D31+D35+D36+D40+D41+D42+D48+D53+D54+D55+D56+D57+D58+D59+D60+D61+D62+D63+D64+D65+D66+D67+D68+D69+D70+D71+D72+D73+D74+D75+D76+D77+D78+D79+D80+D81+D30</f>
        <v>541214</v>
      </c>
      <c r="E82" s="394">
        <f>D82/C82</f>
        <v>1.0137808439338625</v>
      </c>
      <c r="F82" s="407">
        <f>SUM(F10:F13,F18:F31,F40:F48,F53:F60,F61:F81)</f>
        <v>0</v>
      </c>
      <c r="G82" s="408">
        <f>G10+G11+G12+G13+G18+G19+G20+G21+G22+G23+G24+G25+G26+G27+G28+G29+G31+G35+G36+G40+G41+G42+G48+G53+G54+G55+G56+G57+G58+G59+G60+G61+G62+G63+G64+G65+G66+G67+G68+G69+G70+G71+G72+G73+G74+G75+G76+G77+G78+G79+G80+G81</f>
        <v>527971</v>
      </c>
      <c r="H82" s="408">
        <f>H10+H11+H12+H13+H18+H19+H20+H21+H22+H23+H24+H25+H26+H27+H28+H29+H31+H35+H36+H40+H41+H42+H48+H53+H54+H55+H56+H57+H58+H59+H60+H61+H62+H63+H64+H65+H66+H67+H68+H69+H70+H71+H72+H73+H74+H75+H76+H77+H78+H79+H80+H81</f>
        <v>533857</v>
      </c>
      <c r="I82" s="408">
        <f>I10+I11+I12+I13+I18+I19+I20+I21+I22+I23+I24+I25+I26+I27+I28+I29+I31+I35+I36+I40+I41+I42+I48+I53+I54+I55+I56+I57+I58+I59+I60+I61+I62+I63+I64+I65+I66+I67+I68+I69+I70+I71+I72+I73+I74+I75+I76+I77+I78+I79+I80+I81</f>
        <v>526757</v>
      </c>
      <c r="J82" s="394">
        <f>I82/H82</f>
        <v>0.9867005583892315</v>
      </c>
    </row>
    <row r="83" spans="1:10" ht="12.75">
      <c r="A83" s="409" t="s">
        <v>1056</v>
      </c>
      <c r="B83" s="410"/>
      <c r="C83" s="364"/>
      <c r="D83" s="364"/>
      <c r="E83" s="396"/>
      <c r="F83" s="411"/>
      <c r="G83" s="369"/>
      <c r="H83" s="370"/>
      <c r="I83" s="364"/>
      <c r="J83" s="396"/>
    </row>
    <row r="84" spans="1:10" ht="13.5" thickBot="1">
      <c r="A84" s="412" t="s">
        <v>1057</v>
      </c>
      <c r="B84" s="413">
        <f>B82-B83</f>
        <v>527971</v>
      </c>
      <c r="C84" s="414">
        <f>C82-C83</f>
        <v>533857</v>
      </c>
      <c r="D84" s="414">
        <f>D82-D83</f>
        <v>541214</v>
      </c>
      <c r="E84" s="415">
        <f>D84/C84</f>
        <v>1.0137808439338625</v>
      </c>
      <c r="F84" s="413">
        <f>F82-F83</f>
        <v>0</v>
      </c>
      <c r="G84" s="416">
        <f>G82-G83</f>
        <v>527971</v>
      </c>
      <c r="H84" s="414">
        <f>H82-H83</f>
        <v>533857</v>
      </c>
      <c r="I84" s="414">
        <f>I82-I83</f>
        <v>526757</v>
      </c>
      <c r="J84" s="415">
        <f>I84/H84</f>
        <v>0.9867005583892315</v>
      </c>
    </row>
    <row r="85" spans="1:10" ht="12.75">
      <c r="A85" s="417"/>
      <c r="B85" s="418"/>
      <c r="C85" s="418"/>
      <c r="D85" s="418"/>
      <c r="E85" s="418"/>
      <c r="F85" s="389"/>
      <c r="G85" s="418"/>
      <c r="H85" s="418"/>
      <c r="I85" s="387"/>
      <c r="J85" s="418"/>
    </row>
    <row r="86" spans="1:10" ht="12.75">
      <c r="A86" s="417"/>
      <c r="B86" s="418"/>
      <c r="C86" s="418"/>
      <c r="D86" s="418"/>
      <c r="E86" s="418"/>
      <c r="F86" s="389"/>
      <c r="G86" s="418"/>
      <c r="H86" s="418"/>
      <c r="I86" s="387"/>
      <c r="J86" s="418"/>
    </row>
    <row r="87" spans="1:10" ht="12.75">
      <c r="A87" s="417"/>
      <c r="B87" s="418"/>
      <c r="C87" s="418"/>
      <c r="D87" s="418"/>
      <c r="E87" s="418"/>
      <c r="F87" s="389"/>
      <c r="G87" s="418"/>
      <c r="H87" s="418"/>
      <c r="I87" s="387"/>
      <c r="J87" s="418"/>
    </row>
    <row r="88" spans="1:10" ht="12.75">
      <c r="A88" s="417"/>
      <c r="B88" s="418"/>
      <c r="C88" s="418"/>
      <c r="D88" s="418"/>
      <c r="E88" s="418"/>
      <c r="F88" s="389"/>
      <c r="G88" s="418"/>
      <c r="H88" s="418"/>
      <c r="I88" s="387"/>
      <c r="J88" s="418"/>
    </row>
    <row r="89" spans="1:10" ht="12.75">
      <c r="A89" s="417"/>
      <c r="B89" s="418"/>
      <c r="C89" s="418"/>
      <c r="D89" s="418"/>
      <c r="E89" s="418"/>
      <c r="F89" s="389"/>
      <c r="G89" s="418"/>
      <c r="H89" s="418"/>
      <c r="I89" s="387"/>
      <c r="J89" s="418"/>
    </row>
    <row r="90" spans="1:10" ht="12.75">
      <c r="A90" s="417"/>
      <c r="B90" s="418"/>
      <c r="C90" s="418"/>
      <c r="D90" s="418"/>
      <c r="E90" s="418"/>
      <c r="F90" s="389"/>
      <c r="G90" s="418"/>
      <c r="H90" s="418"/>
      <c r="I90" s="387"/>
      <c r="J90" s="418"/>
    </row>
    <row r="91" spans="1:10" ht="12.75">
      <c r="A91" s="417"/>
      <c r="B91" s="418"/>
      <c r="C91" s="418"/>
      <c r="D91" s="418"/>
      <c r="E91" s="418"/>
      <c r="F91" s="389"/>
      <c r="G91" s="418"/>
      <c r="H91" s="418"/>
      <c r="I91" s="387"/>
      <c r="J91" s="418"/>
    </row>
  </sheetData>
  <sheetProtection/>
  <mergeCells count="10">
    <mergeCell ref="B47:C47"/>
    <mergeCell ref="G47:H47"/>
    <mergeCell ref="B45:E45"/>
    <mergeCell ref="G45:J45"/>
    <mergeCell ref="G1:K1"/>
    <mergeCell ref="B9:C9"/>
    <mergeCell ref="G9:H9"/>
    <mergeCell ref="H2:J2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4">
    <pageSetUpPr fitToPage="1"/>
  </sheetPr>
  <dimension ref="A1:R46"/>
  <sheetViews>
    <sheetView workbookViewId="0" topLeftCell="C25">
      <selection activeCell="S14" sqref="S14"/>
    </sheetView>
  </sheetViews>
  <sheetFormatPr defaultColWidth="9.140625" defaultRowHeight="12.75"/>
  <cols>
    <col min="1" max="1" width="36.421875" style="101" customWidth="1"/>
    <col min="2" max="2" width="0" style="50" hidden="1" customWidth="1"/>
    <col min="3" max="3" width="6.140625" style="101" customWidth="1"/>
    <col min="4" max="4" width="6.28125" style="101" customWidth="1"/>
    <col min="5" max="5" width="6.140625" style="101" customWidth="1"/>
    <col min="6" max="6" width="8.421875" style="101" customWidth="1"/>
    <col min="7" max="9" width="6.00390625" style="101" customWidth="1"/>
    <col min="10" max="10" width="8.140625" style="101" customWidth="1"/>
    <col min="11" max="13" width="6.00390625" style="101" customWidth="1"/>
    <col min="14" max="14" width="8.7109375" style="101" customWidth="1"/>
    <col min="15" max="16" width="7.00390625" style="101" customWidth="1"/>
    <col min="17" max="17" width="8.140625" style="101" customWidth="1"/>
    <col min="18" max="18" width="8.7109375" style="50" customWidth="1"/>
    <col min="19" max="16384" width="9.140625" style="50" customWidth="1"/>
  </cols>
  <sheetData>
    <row r="1" spans="1:18" ht="13.5" customHeight="1">
      <c r="A1" s="1021" t="s">
        <v>954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2" t="s">
        <v>637</v>
      </c>
      <c r="R1" s="1022"/>
    </row>
    <row r="2" spans="1:18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321" t="s">
        <v>951</v>
      </c>
    </row>
    <row r="3" spans="1:18" ht="16.5" customHeight="1" thickBot="1">
      <c r="A3" s="65"/>
      <c r="B3" s="5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34" t="s">
        <v>1013</v>
      </c>
      <c r="R3" s="48"/>
    </row>
    <row r="4" spans="1:18" ht="12" customHeight="1">
      <c r="A4" s="67"/>
      <c r="B4" s="68" t="s">
        <v>1028</v>
      </c>
      <c r="C4" s="1023" t="s">
        <v>1029</v>
      </c>
      <c r="D4" s="1023"/>
      <c r="E4" s="1023"/>
      <c r="F4" s="1023"/>
      <c r="G4" s="1023" t="s">
        <v>1030</v>
      </c>
      <c r="H4" s="1023"/>
      <c r="I4" s="1023"/>
      <c r="J4" s="1023"/>
      <c r="K4" s="1023" t="s">
        <v>1031</v>
      </c>
      <c r="L4" s="1023"/>
      <c r="M4" s="1023"/>
      <c r="N4" s="1023"/>
      <c r="O4" s="1023" t="s">
        <v>1058</v>
      </c>
      <c r="P4" s="1023"/>
      <c r="Q4" s="1023"/>
      <c r="R4" s="69"/>
    </row>
    <row r="5" spans="1:18" ht="12" customHeight="1">
      <c r="A5" s="70" t="s">
        <v>1059</v>
      </c>
      <c r="B5" s="71" t="s">
        <v>1037</v>
      </c>
      <c r="C5" s="72" t="s">
        <v>1016</v>
      </c>
      <c r="D5" s="72" t="s">
        <v>1021</v>
      </c>
      <c r="E5" s="72" t="s">
        <v>1022</v>
      </c>
      <c r="F5" s="73" t="s">
        <v>1060</v>
      </c>
      <c r="G5" s="72" t="s">
        <v>1016</v>
      </c>
      <c r="H5" s="72" t="s">
        <v>1021</v>
      </c>
      <c r="I5" s="72" t="s">
        <v>1022</v>
      </c>
      <c r="J5" s="73" t="s">
        <v>1060</v>
      </c>
      <c r="K5" s="72" t="s">
        <v>1016</v>
      </c>
      <c r="L5" s="72" t="s">
        <v>1021</v>
      </c>
      <c r="M5" s="72" t="s">
        <v>1022</v>
      </c>
      <c r="N5" s="73" t="s">
        <v>1060</v>
      </c>
      <c r="O5" s="72" t="s">
        <v>1016</v>
      </c>
      <c r="P5" s="72" t="s">
        <v>1021</v>
      </c>
      <c r="Q5" s="72" t="s">
        <v>1022</v>
      </c>
      <c r="R5" s="74" t="s">
        <v>1061</v>
      </c>
    </row>
    <row r="6" spans="1:18" ht="12" customHeight="1" thickBot="1">
      <c r="A6" s="75"/>
      <c r="B6" s="76"/>
      <c r="C6" s="1020"/>
      <c r="D6" s="1020"/>
      <c r="E6" s="77"/>
      <c r="F6" s="77"/>
      <c r="G6" s="1020" t="s">
        <v>1025</v>
      </c>
      <c r="H6" s="1020"/>
      <c r="I6" s="77"/>
      <c r="J6" s="77"/>
      <c r="K6" s="1020" t="s">
        <v>1025</v>
      </c>
      <c r="L6" s="1020"/>
      <c r="M6" s="77"/>
      <c r="N6" s="77"/>
      <c r="O6" s="77"/>
      <c r="P6" s="77"/>
      <c r="Q6" s="77"/>
      <c r="R6" s="78"/>
    </row>
    <row r="7" spans="1:18" ht="12.75" customHeight="1">
      <c r="A7" s="79" t="s">
        <v>431</v>
      </c>
      <c r="B7" s="80"/>
      <c r="C7" s="81"/>
      <c r="D7" s="81"/>
      <c r="E7" s="81"/>
      <c r="F7" s="82"/>
      <c r="G7" s="81"/>
      <c r="H7" s="81"/>
      <c r="I7" s="81"/>
      <c r="J7" s="292"/>
      <c r="K7" s="81"/>
      <c r="L7" s="81"/>
      <c r="M7" s="81">
        <v>3516</v>
      </c>
      <c r="N7" s="82"/>
      <c r="O7" s="83">
        <f aca="true" t="shared" si="0" ref="O7:O24">SUM(C7,G7,K7)</f>
        <v>0</v>
      </c>
      <c r="P7" s="83">
        <f aca="true" t="shared" si="1" ref="P7:P24">SUM(D7,H7,L7)</f>
        <v>0</v>
      </c>
      <c r="Q7" s="90">
        <f aca="true" t="shared" si="2" ref="Q7:Q24">SUM(E7,I7,M7)</f>
        <v>3516</v>
      </c>
      <c r="R7" s="84"/>
    </row>
    <row r="8" spans="1:18" ht="11.25" customHeight="1">
      <c r="A8" s="85" t="s">
        <v>432</v>
      </c>
      <c r="B8" s="86"/>
      <c r="C8" s="87"/>
      <c r="D8" s="87"/>
      <c r="E8" s="87"/>
      <c r="F8" s="88"/>
      <c r="G8" s="87"/>
      <c r="H8" s="87"/>
      <c r="I8" s="87"/>
      <c r="J8" s="89"/>
      <c r="K8" s="87">
        <v>15240</v>
      </c>
      <c r="L8" s="87">
        <v>15240</v>
      </c>
      <c r="M8" s="87">
        <v>20965</v>
      </c>
      <c r="N8" s="89">
        <f>M8/L8</f>
        <v>1.3756561679790027</v>
      </c>
      <c r="O8" s="90">
        <f t="shared" si="0"/>
        <v>15240</v>
      </c>
      <c r="P8" s="90">
        <f t="shared" si="1"/>
        <v>15240</v>
      </c>
      <c r="Q8" s="90">
        <f t="shared" si="2"/>
        <v>20965</v>
      </c>
      <c r="R8" s="1006">
        <f>Q8/P8</f>
        <v>1.3756561679790027</v>
      </c>
    </row>
    <row r="9" spans="1:18" ht="11.25" customHeight="1">
      <c r="A9" s="85" t="s">
        <v>433</v>
      </c>
      <c r="B9" s="92"/>
      <c r="C9" s="87"/>
      <c r="D9" s="87"/>
      <c r="E9" s="87"/>
      <c r="F9" s="88"/>
      <c r="G9" s="87"/>
      <c r="H9" s="87"/>
      <c r="I9" s="87"/>
      <c r="J9" s="293"/>
      <c r="K9" s="87">
        <v>5334</v>
      </c>
      <c r="L9" s="87">
        <v>6985</v>
      </c>
      <c r="M9" s="87">
        <v>6862</v>
      </c>
      <c r="N9" s="89">
        <f>M9/L9</f>
        <v>0.9823908375089477</v>
      </c>
      <c r="O9" s="90">
        <f t="shared" si="0"/>
        <v>5334</v>
      </c>
      <c r="P9" s="90">
        <f t="shared" si="1"/>
        <v>6985</v>
      </c>
      <c r="Q9" s="90">
        <f t="shared" si="2"/>
        <v>6862</v>
      </c>
      <c r="R9" s="1006">
        <f>Q9/P9</f>
        <v>0.9823908375089477</v>
      </c>
    </row>
    <row r="10" spans="1:18" ht="11.25" customHeight="1">
      <c r="A10" s="85" t="s">
        <v>614</v>
      </c>
      <c r="B10" s="92"/>
      <c r="C10" s="87"/>
      <c r="D10" s="87"/>
      <c r="E10" s="87"/>
      <c r="F10" s="88"/>
      <c r="G10" s="87"/>
      <c r="H10" s="87"/>
      <c r="I10" s="87"/>
      <c r="J10" s="86"/>
      <c r="K10" s="87">
        <v>254</v>
      </c>
      <c r="L10" s="87">
        <v>510</v>
      </c>
      <c r="M10" s="87">
        <v>507</v>
      </c>
      <c r="N10" s="89"/>
      <c r="O10" s="90">
        <f t="shared" si="0"/>
        <v>254</v>
      </c>
      <c r="P10" s="90">
        <f t="shared" si="1"/>
        <v>510</v>
      </c>
      <c r="Q10" s="90">
        <f t="shared" si="2"/>
        <v>507</v>
      </c>
      <c r="R10" s="1006"/>
    </row>
    <row r="11" spans="1:18" ht="11.25" customHeight="1">
      <c r="A11" s="85" t="s">
        <v>434</v>
      </c>
      <c r="B11" s="92"/>
      <c r="C11" s="87"/>
      <c r="D11" s="87"/>
      <c r="E11" s="87"/>
      <c r="F11" s="88"/>
      <c r="G11" s="87"/>
      <c r="H11" s="87"/>
      <c r="I11" s="87"/>
      <c r="J11" s="89"/>
      <c r="K11" s="87"/>
      <c r="L11" s="87"/>
      <c r="M11" s="87"/>
      <c r="N11" s="89"/>
      <c r="O11" s="90">
        <f t="shared" si="0"/>
        <v>0</v>
      </c>
      <c r="P11" s="90">
        <f t="shared" si="1"/>
        <v>0</v>
      </c>
      <c r="Q11" s="90">
        <f t="shared" si="2"/>
        <v>0</v>
      </c>
      <c r="R11" s="1006"/>
    </row>
    <row r="12" spans="1:18" ht="12.75">
      <c r="A12" s="85" t="s">
        <v>435</v>
      </c>
      <c r="B12" s="92"/>
      <c r="C12" s="87"/>
      <c r="D12" s="87"/>
      <c r="E12" s="87"/>
      <c r="F12" s="88"/>
      <c r="G12" s="87"/>
      <c r="H12" s="87"/>
      <c r="I12" s="87"/>
      <c r="J12" s="89"/>
      <c r="K12" s="87"/>
      <c r="L12" s="87">
        <v>1054</v>
      </c>
      <c r="M12" s="87">
        <v>1054</v>
      </c>
      <c r="N12" s="89"/>
      <c r="O12" s="90">
        <f t="shared" si="0"/>
        <v>0</v>
      </c>
      <c r="P12" s="90">
        <f t="shared" si="1"/>
        <v>1054</v>
      </c>
      <c r="Q12" s="90">
        <f t="shared" si="2"/>
        <v>1054</v>
      </c>
      <c r="R12" s="1006"/>
    </row>
    <row r="13" spans="1:18" ht="12.75">
      <c r="A13" s="85" t="s">
        <v>436</v>
      </c>
      <c r="B13" s="92"/>
      <c r="C13" s="87"/>
      <c r="D13" s="87"/>
      <c r="E13" s="87"/>
      <c r="F13" s="88"/>
      <c r="G13" s="87"/>
      <c r="H13" s="87"/>
      <c r="I13" s="87"/>
      <c r="J13" s="89"/>
      <c r="K13" s="87">
        <v>4013</v>
      </c>
      <c r="L13" s="87">
        <v>4331</v>
      </c>
      <c r="M13" s="87">
        <v>4001</v>
      </c>
      <c r="N13" s="89">
        <f>M13/L13</f>
        <v>0.9238051258369891</v>
      </c>
      <c r="O13" s="90">
        <f t="shared" si="0"/>
        <v>4013</v>
      </c>
      <c r="P13" s="90">
        <f t="shared" si="1"/>
        <v>4331</v>
      </c>
      <c r="Q13" s="90">
        <f t="shared" si="2"/>
        <v>4001</v>
      </c>
      <c r="R13" s="1006">
        <f>Q13/P13</f>
        <v>0.9238051258369891</v>
      </c>
    </row>
    <row r="14" spans="1:18" ht="12.75">
      <c r="A14" s="85" t="s">
        <v>385</v>
      </c>
      <c r="B14" s="92"/>
      <c r="C14" s="87"/>
      <c r="D14" s="87"/>
      <c r="E14" s="87"/>
      <c r="F14" s="88"/>
      <c r="G14" s="87"/>
      <c r="H14" s="87"/>
      <c r="I14" s="87"/>
      <c r="J14" s="89"/>
      <c r="K14" s="87"/>
      <c r="L14" s="87"/>
      <c r="M14" s="87"/>
      <c r="N14" s="89"/>
      <c r="O14" s="90">
        <f t="shared" si="0"/>
        <v>0</v>
      </c>
      <c r="P14" s="90">
        <f t="shared" si="1"/>
        <v>0</v>
      </c>
      <c r="Q14" s="90">
        <f t="shared" si="2"/>
        <v>0</v>
      </c>
      <c r="R14" s="1006"/>
    </row>
    <row r="15" spans="1:18" ht="12.75">
      <c r="A15" s="85" t="s">
        <v>386</v>
      </c>
      <c r="B15" s="92"/>
      <c r="C15" s="87"/>
      <c r="D15" s="87"/>
      <c r="E15" s="87"/>
      <c r="F15" s="88"/>
      <c r="G15" s="87"/>
      <c r="H15" s="87"/>
      <c r="I15" s="87"/>
      <c r="J15" s="89"/>
      <c r="K15" s="87">
        <v>610</v>
      </c>
      <c r="L15" s="87">
        <v>715</v>
      </c>
      <c r="M15" s="87">
        <v>1494</v>
      </c>
      <c r="N15" s="89">
        <f>M15/L15</f>
        <v>2.0895104895104897</v>
      </c>
      <c r="O15" s="90">
        <f t="shared" si="0"/>
        <v>610</v>
      </c>
      <c r="P15" s="90">
        <f t="shared" si="1"/>
        <v>715</v>
      </c>
      <c r="Q15" s="90">
        <f t="shared" si="2"/>
        <v>1494</v>
      </c>
      <c r="R15" s="1006">
        <f>Q15/P15</f>
        <v>2.0895104895104897</v>
      </c>
    </row>
    <row r="16" spans="1:18" ht="12.75">
      <c r="A16" s="85" t="s">
        <v>387</v>
      </c>
      <c r="B16" s="92"/>
      <c r="C16" s="87"/>
      <c r="D16" s="87"/>
      <c r="E16" s="87"/>
      <c r="F16" s="88"/>
      <c r="G16" s="87"/>
      <c r="H16" s="87"/>
      <c r="I16" s="87"/>
      <c r="J16" s="89"/>
      <c r="K16" s="87">
        <v>7139</v>
      </c>
      <c r="L16" s="87">
        <v>7139</v>
      </c>
      <c r="M16" s="87">
        <v>16525</v>
      </c>
      <c r="N16" s="89">
        <f>M16/L16</f>
        <v>2.3147499649810896</v>
      </c>
      <c r="O16" s="90">
        <f t="shared" si="0"/>
        <v>7139</v>
      </c>
      <c r="P16" s="90">
        <f t="shared" si="1"/>
        <v>7139</v>
      </c>
      <c r="Q16" s="90">
        <f t="shared" si="2"/>
        <v>16525</v>
      </c>
      <c r="R16" s="1006">
        <f>Q16/P16</f>
        <v>2.3147499649810896</v>
      </c>
    </row>
    <row r="17" spans="1:18" ht="10.5" customHeight="1">
      <c r="A17" s="85" t="s">
        <v>388</v>
      </c>
      <c r="B17" s="92"/>
      <c r="C17" s="87"/>
      <c r="D17" s="87"/>
      <c r="E17" s="87"/>
      <c r="F17" s="88"/>
      <c r="G17" s="87"/>
      <c r="H17" s="87"/>
      <c r="I17" s="87"/>
      <c r="J17" s="89"/>
      <c r="K17" s="87"/>
      <c r="L17" s="87"/>
      <c r="M17" s="87"/>
      <c r="N17" s="89"/>
      <c r="O17" s="90">
        <f t="shared" si="0"/>
        <v>0</v>
      </c>
      <c r="P17" s="90">
        <f t="shared" si="1"/>
        <v>0</v>
      </c>
      <c r="Q17" s="90">
        <f t="shared" si="2"/>
        <v>0</v>
      </c>
      <c r="R17" s="1006"/>
    </row>
    <row r="18" spans="1:18" ht="11.25" customHeight="1">
      <c r="A18" s="85" t="s">
        <v>655</v>
      </c>
      <c r="B18" s="92"/>
      <c r="C18" s="87"/>
      <c r="D18" s="87"/>
      <c r="E18" s="87"/>
      <c r="F18" s="88"/>
      <c r="G18" s="87"/>
      <c r="H18" s="87"/>
      <c r="I18" s="87"/>
      <c r="J18" s="89"/>
      <c r="K18" s="87">
        <v>14990</v>
      </c>
      <c r="L18" s="87">
        <v>14990</v>
      </c>
      <c r="M18" s="87"/>
      <c r="N18" s="89"/>
      <c r="O18" s="90">
        <f t="shared" si="0"/>
        <v>14990</v>
      </c>
      <c r="P18" s="90">
        <f t="shared" si="1"/>
        <v>14990</v>
      </c>
      <c r="Q18" s="90">
        <f t="shared" si="2"/>
        <v>0</v>
      </c>
      <c r="R18" s="1007"/>
    </row>
    <row r="19" spans="1:18" ht="11.25" customHeight="1">
      <c r="A19" s="85" t="s">
        <v>437</v>
      </c>
      <c r="B19" s="92"/>
      <c r="C19" s="87"/>
      <c r="D19" s="87"/>
      <c r="E19" s="87"/>
      <c r="F19" s="88"/>
      <c r="G19" s="87"/>
      <c r="H19" s="87"/>
      <c r="I19" s="87"/>
      <c r="J19" s="89"/>
      <c r="K19" s="87"/>
      <c r="L19" s="87"/>
      <c r="M19" s="87"/>
      <c r="N19" s="89"/>
      <c r="O19" s="90">
        <f t="shared" si="0"/>
        <v>0</v>
      </c>
      <c r="P19" s="90">
        <f t="shared" si="1"/>
        <v>0</v>
      </c>
      <c r="Q19" s="90">
        <f t="shared" si="2"/>
        <v>0</v>
      </c>
      <c r="R19" s="1006"/>
    </row>
    <row r="20" spans="1:18" ht="11.25" customHeight="1">
      <c r="A20" s="85" t="s">
        <v>653</v>
      </c>
      <c r="B20" s="92"/>
      <c r="C20" s="87"/>
      <c r="D20" s="87"/>
      <c r="E20" s="87"/>
      <c r="F20" s="88"/>
      <c r="G20" s="87"/>
      <c r="H20" s="87"/>
      <c r="I20" s="87"/>
      <c r="J20" s="89"/>
      <c r="K20" s="87"/>
      <c r="L20" s="87"/>
      <c r="M20" s="87"/>
      <c r="N20" s="89"/>
      <c r="O20" s="90">
        <f t="shared" si="0"/>
        <v>0</v>
      </c>
      <c r="P20" s="90">
        <f t="shared" si="1"/>
        <v>0</v>
      </c>
      <c r="Q20" s="90">
        <f t="shared" si="2"/>
        <v>0</v>
      </c>
      <c r="R20" s="1006"/>
    </row>
    <row r="21" spans="1:18" ht="11.25" customHeight="1">
      <c r="A21" s="85" t="s">
        <v>438</v>
      </c>
      <c r="B21" s="92"/>
      <c r="C21" s="87"/>
      <c r="D21" s="87"/>
      <c r="E21" s="87"/>
      <c r="F21" s="88"/>
      <c r="G21" s="87"/>
      <c r="H21" s="87"/>
      <c r="I21" s="87"/>
      <c r="J21" s="89"/>
      <c r="K21" s="87"/>
      <c r="L21" s="87"/>
      <c r="M21" s="87"/>
      <c r="N21" s="89"/>
      <c r="O21" s="90">
        <f t="shared" si="0"/>
        <v>0</v>
      </c>
      <c r="P21" s="90">
        <f t="shared" si="1"/>
        <v>0</v>
      </c>
      <c r="Q21" s="90">
        <f t="shared" si="2"/>
        <v>0</v>
      </c>
      <c r="R21" s="1006"/>
    </row>
    <row r="22" spans="1:18" ht="11.25" customHeight="1">
      <c r="A22" s="85" t="s">
        <v>439</v>
      </c>
      <c r="B22" s="92"/>
      <c r="C22" s="87"/>
      <c r="D22" s="87"/>
      <c r="E22" s="87"/>
      <c r="F22" s="88"/>
      <c r="G22" s="87"/>
      <c r="H22" s="87"/>
      <c r="I22" s="87"/>
      <c r="J22" s="89"/>
      <c r="K22" s="87"/>
      <c r="L22" s="87"/>
      <c r="M22" s="87">
        <v>6</v>
      </c>
      <c r="N22" s="89"/>
      <c r="O22" s="90">
        <f t="shared" si="0"/>
        <v>0</v>
      </c>
      <c r="P22" s="90">
        <f t="shared" si="1"/>
        <v>0</v>
      </c>
      <c r="Q22" s="90">
        <f t="shared" si="2"/>
        <v>6</v>
      </c>
      <c r="R22" s="1006"/>
    </row>
    <row r="23" spans="1:18" ht="12.75">
      <c r="A23" s="85" t="s">
        <v>440</v>
      </c>
      <c r="B23" s="92"/>
      <c r="C23" s="87"/>
      <c r="D23" s="87"/>
      <c r="E23" s="87"/>
      <c r="F23" s="88"/>
      <c r="G23" s="87"/>
      <c r="H23" s="87"/>
      <c r="I23" s="87"/>
      <c r="J23" s="89"/>
      <c r="K23" s="87"/>
      <c r="L23" s="87"/>
      <c r="M23" s="87">
        <v>856</v>
      </c>
      <c r="N23" s="89"/>
      <c r="O23" s="90">
        <f t="shared" si="0"/>
        <v>0</v>
      </c>
      <c r="P23" s="90">
        <f t="shared" si="1"/>
        <v>0</v>
      </c>
      <c r="Q23" s="90">
        <f t="shared" si="2"/>
        <v>856</v>
      </c>
      <c r="R23" s="1006"/>
    </row>
    <row r="24" spans="1:18" ht="12.75">
      <c r="A24" s="85" t="s">
        <v>441</v>
      </c>
      <c r="B24" s="92"/>
      <c r="C24" s="87"/>
      <c r="D24" s="87"/>
      <c r="E24" s="87"/>
      <c r="F24" s="88"/>
      <c r="G24" s="87"/>
      <c r="H24" s="87"/>
      <c r="I24" s="87"/>
      <c r="J24" s="89"/>
      <c r="K24" s="87"/>
      <c r="L24" s="87"/>
      <c r="M24" s="87"/>
      <c r="N24" s="89"/>
      <c r="O24" s="90">
        <f t="shared" si="0"/>
        <v>0</v>
      </c>
      <c r="P24" s="90">
        <f t="shared" si="1"/>
        <v>0</v>
      </c>
      <c r="Q24" s="90">
        <f t="shared" si="2"/>
        <v>0</v>
      </c>
      <c r="R24" s="1006"/>
    </row>
    <row r="25" spans="1:18" ht="12.75">
      <c r="A25" s="85" t="s">
        <v>451</v>
      </c>
      <c r="B25" s="92"/>
      <c r="C25" s="87"/>
      <c r="D25" s="87"/>
      <c r="E25" s="87"/>
      <c r="F25" s="88"/>
      <c r="G25" s="87"/>
      <c r="H25" s="87"/>
      <c r="I25" s="87"/>
      <c r="J25" s="89"/>
      <c r="K25" s="87"/>
      <c r="L25" s="87"/>
      <c r="M25" s="87"/>
      <c r="N25" s="89"/>
      <c r="O25" s="90">
        <f aca="true" t="shared" si="3" ref="O25:O38">SUM(C25,G25,K25)</f>
        <v>0</v>
      </c>
      <c r="P25" s="90"/>
      <c r="Q25" s="90">
        <f aca="true" t="shared" si="4" ref="Q25:Q45">SUM(E25,I25,M25)</f>
        <v>0</v>
      </c>
      <c r="R25" s="1007"/>
    </row>
    <row r="26" spans="1:18" ht="12.75">
      <c r="A26" s="85" t="s">
        <v>442</v>
      </c>
      <c r="B26" s="92"/>
      <c r="C26" s="87"/>
      <c r="D26" s="87"/>
      <c r="E26" s="87"/>
      <c r="F26" s="88"/>
      <c r="G26" s="87"/>
      <c r="H26" s="87"/>
      <c r="I26" s="87"/>
      <c r="J26" s="89"/>
      <c r="K26" s="87">
        <v>3175</v>
      </c>
      <c r="L26" s="87"/>
      <c r="M26" s="87"/>
      <c r="N26" s="89"/>
      <c r="O26" s="90">
        <f t="shared" si="3"/>
        <v>3175</v>
      </c>
      <c r="P26" s="90">
        <f aca="true" t="shared" si="5" ref="P26:P38">SUM(D26,H26,L26)</f>
        <v>0</v>
      </c>
      <c r="Q26" s="90">
        <f t="shared" si="4"/>
        <v>0</v>
      </c>
      <c r="R26" s="1006"/>
    </row>
    <row r="27" spans="1:18" ht="12.75">
      <c r="A27" s="85" t="s">
        <v>398</v>
      </c>
      <c r="B27" s="92"/>
      <c r="C27" s="87"/>
      <c r="D27" s="87"/>
      <c r="E27" s="87"/>
      <c r="F27" s="88"/>
      <c r="G27" s="87"/>
      <c r="H27" s="87"/>
      <c r="I27" s="87"/>
      <c r="J27" s="89"/>
      <c r="K27" s="87">
        <v>31370</v>
      </c>
      <c r="L27" s="87">
        <v>31370</v>
      </c>
      <c r="M27" s="87">
        <v>28434</v>
      </c>
      <c r="N27" s="89">
        <f aca="true" t="shared" si="6" ref="N27:N32">M27/L27</f>
        <v>0.9064073956008926</v>
      </c>
      <c r="O27" s="90">
        <f t="shared" si="3"/>
        <v>31370</v>
      </c>
      <c r="P27" s="90">
        <f t="shared" si="5"/>
        <v>31370</v>
      </c>
      <c r="Q27" s="90">
        <f t="shared" si="4"/>
        <v>28434</v>
      </c>
      <c r="R27" s="1006">
        <f aca="true" t="shared" si="7" ref="R27:R32">Q27/P27</f>
        <v>0.9064073956008926</v>
      </c>
    </row>
    <row r="28" spans="1:18" ht="12.75">
      <c r="A28" s="85" t="s">
        <v>443</v>
      </c>
      <c r="B28" s="92"/>
      <c r="C28" s="87"/>
      <c r="D28" s="87">
        <v>1512</v>
      </c>
      <c r="E28" s="87">
        <v>1571</v>
      </c>
      <c r="F28" s="88">
        <f>E28/D28</f>
        <v>1.039021164021164</v>
      </c>
      <c r="G28" s="87"/>
      <c r="H28" s="87">
        <v>408</v>
      </c>
      <c r="I28" s="87">
        <v>271</v>
      </c>
      <c r="J28" s="89">
        <f>I28/H28</f>
        <v>0.6642156862745098</v>
      </c>
      <c r="K28" s="87">
        <v>10276</v>
      </c>
      <c r="L28" s="87">
        <v>14402</v>
      </c>
      <c r="M28" s="87">
        <v>12113</v>
      </c>
      <c r="N28" s="89">
        <f t="shared" si="6"/>
        <v>0.841063741147063</v>
      </c>
      <c r="O28" s="90">
        <f t="shared" si="3"/>
        <v>10276</v>
      </c>
      <c r="P28" s="90">
        <f t="shared" si="5"/>
        <v>16322</v>
      </c>
      <c r="Q28" s="90">
        <f t="shared" si="4"/>
        <v>13955</v>
      </c>
      <c r="R28" s="1006">
        <f t="shared" si="7"/>
        <v>0.8549810072295062</v>
      </c>
    </row>
    <row r="29" spans="1:18" ht="12.75">
      <c r="A29" s="85" t="s">
        <v>403</v>
      </c>
      <c r="B29" s="92"/>
      <c r="C29" s="87"/>
      <c r="D29" s="87"/>
      <c r="E29" s="87"/>
      <c r="F29" s="88"/>
      <c r="G29" s="87"/>
      <c r="H29" s="87"/>
      <c r="I29" s="87"/>
      <c r="J29" s="89"/>
      <c r="K29" s="87">
        <v>61821</v>
      </c>
      <c r="L29" s="87">
        <v>62421</v>
      </c>
      <c r="M29" s="87">
        <v>48383</v>
      </c>
      <c r="N29" s="89">
        <f t="shared" si="6"/>
        <v>0.7751077361785297</v>
      </c>
      <c r="O29" s="90">
        <f t="shared" si="3"/>
        <v>61821</v>
      </c>
      <c r="P29" s="90">
        <f t="shared" si="5"/>
        <v>62421</v>
      </c>
      <c r="Q29" s="90">
        <f t="shared" si="4"/>
        <v>48383</v>
      </c>
      <c r="R29" s="1006">
        <f t="shared" si="7"/>
        <v>0.7751077361785297</v>
      </c>
    </row>
    <row r="30" spans="1:18" ht="12.75">
      <c r="A30" s="85" t="s">
        <v>444</v>
      </c>
      <c r="B30" s="92"/>
      <c r="C30" s="87"/>
      <c r="D30" s="87"/>
      <c r="E30" s="87">
        <v>35</v>
      </c>
      <c r="F30" s="88"/>
      <c r="G30" s="87"/>
      <c r="H30" s="87"/>
      <c r="I30" s="87">
        <v>11</v>
      </c>
      <c r="J30" s="89"/>
      <c r="K30" s="87">
        <v>1560</v>
      </c>
      <c r="L30" s="87">
        <v>1560</v>
      </c>
      <c r="M30" s="87">
        <v>916</v>
      </c>
      <c r="N30" s="89">
        <f t="shared" si="6"/>
        <v>0.5871794871794872</v>
      </c>
      <c r="O30" s="90">
        <f t="shared" si="3"/>
        <v>1560</v>
      </c>
      <c r="P30" s="90">
        <f t="shared" si="5"/>
        <v>1560</v>
      </c>
      <c r="Q30" s="90">
        <f t="shared" si="4"/>
        <v>962</v>
      </c>
      <c r="R30" s="1006">
        <f t="shared" si="7"/>
        <v>0.6166666666666667</v>
      </c>
    </row>
    <row r="31" spans="1:18" ht="11.25" customHeight="1">
      <c r="A31" s="85" t="s">
        <v>445</v>
      </c>
      <c r="B31" s="92"/>
      <c r="C31" s="87"/>
      <c r="D31" s="87"/>
      <c r="E31" s="87"/>
      <c r="F31" s="88"/>
      <c r="G31" s="87"/>
      <c r="H31" s="87"/>
      <c r="I31" s="87"/>
      <c r="J31" s="89"/>
      <c r="K31" s="87">
        <v>2413</v>
      </c>
      <c r="L31" s="87">
        <v>2413</v>
      </c>
      <c r="M31" s="87">
        <v>451</v>
      </c>
      <c r="N31" s="89">
        <f t="shared" si="6"/>
        <v>0.1869042685453792</v>
      </c>
      <c r="O31" s="90">
        <f t="shared" si="3"/>
        <v>2413</v>
      </c>
      <c r="P31" s="90">
        <f t="shared" si="5"/>
        <v>2413</v>
      </c>
      <c r="Q31" s="90">
        <f t="shared" si="4"/>
        <v>451</v>
      </c>
      <c r="R31" s="1006">
        <f t="shared" si="7"/>
        <v>0.1869042685453792</v>
      </c>
    </row>
    <row r="32" spans="1:18" ht="11.25" customHeight="1">
      <c r="A32" s="85" t="s">
        <v>446</v>
      </c>
      <c r="B32" s="92"/>
      <c r="C32" s="87"/>
      <c r="D32" s="87"/>
      <c r="E32" s="87">
        <v>20</v>
      </c>
      <c r="F32" s="88"/>
      <c r="G32" s="87"/>
      <c r="H32" s="87"/>
      <c r="I32" s="87">
        <v>5</v>
      </c>
      <c r="J32" s="89"/>
      <c r="K32" s="87">
        <v>3875</v>
      </c>
      <c r="L32" s="87">
        <v>15572</v>
      </c>
      <c r="M32" s="87">
        <v>909</v>
      </c>
      <c r="N32" s="89">
        <f t="shared" si="6"/>
        <v>0.058374004623683536</v>
      </c>
      <c r="O32" s="90">
        <f t="shared" si="3"/>
        <v>3875</v>
      </c>
      <c r="P32" s="90">
        <f t="shared" si="5"/>
        <v>15572</v>
      </c>
      <c r="Q32" s="90">
        <f t="shared" si="4"/>
        <v>934</v>
      </c>
      <c r="R32" s="1006">
        <f t="shared" si="7"/>
        <v>0.059979450295402005</v>
      </c>
    </row>
    <row r="33" spans="1:18" ht="10.5" customHeight="1">
      <c r="A33" s="85" t="s">
        <v>447</v>
      </c>
      <c r="B33" s="92"/>
      <c r="C33" s="87"/>
      <c r="D33" s="87"/>
      <c r="E33" s="87"/>
      <c r="F33" s="88"/>
      <c r="G33" s="87"/>
      <c r="H33" s="87"/>
      <c r="I33" s="87"/>
      <c r="J33" s="89"/>
      <c r="K33" s="87"/>
      <c r="L33" s="87"/>
      <c r="M33" s="87"/>
      <c r="N33" s="89"/>
      <c r="O33" s="90">
        <f t="shared" si="3"/>
        <v>0</v>
      </c>
      <c r="P33" s="90">
        <f t="shared" si="5"/>
        <v>0</v>
      </c>
      <c r="Q33" s="90">
        <f t="shared" si="4"/>
        <v>0</v>
      </c>
      <c r="R33" s="1006"/>
    </row>
    <row r="34" spans="1:18" ht="11.25" customHeight="1">
      <c r="A34" s="85" t="s">
        <v>448</v>
      </c>
      <c r="B34" s="92"/>
      <c r="C34" s="87"/>
      <c r="D34" s="87"/>
      <c r="E34" s="87"/>
      <c r="F34" s="88"/>
      <c r="G34" s="87"/>
      <c r="H34" s="87"/>
      <c r="I34" s="87">
        <v>6</v>
      </c>
      <c r="J34" s="89"/>
      <c r="K34" s="87">
        <v>1919</v>
      </c>
      <c r="L34" s="87">
        <v>1919</v>
      </c>
      <c r="M34" s="87">
        <v>1869</v>
      </c>
      <c r="N34" s="89">
        <f>M34/L34</f>
        <v>0.9739447628973423</v>
      </c>
      <c r="O34" s="90">
        <f t="shared" si="3"/>
        <v>1919</v>
      </c>
      <c r="P34" s="90">
        <f t="shared" si="5"/>
        <v>1919</v>
      </c>
      <c r="Q34" s="90">
        <f t="shared" si="4"/>
        <v>1875</v>
      </c>
      <c r="R34" s="1006">
        <f>Q34/P34</f>
        <v>0.9770713913496613</v>
      </c>
    </row>
    <row r="35" spans="1:18" ht="10.5" customHeight="1">
      <c r="A35" s="85" t="s">
        <v>424</v>
      </c>
      <c r="B35" s="92"/>
      <c r="C35" s="87"/>
      <c r="D35" s="87"/>
      <c r="E35" s="87"/>
      <c r="F35" s="88"/>
      <c r="G35" s="87"/>
      <c r="H35" s="87"/>
      <c r="I35" s="87"/>
      <c r="J35" s="89"/>
      <c r="K35" s="87"/>
      <c r="L35" s="87"/>
      <c r="M35" s="87">
        <v>10080</v>
      </c>
      <c r="N35" s="89"/>
      <c r="O35" s="90">
        <f t="shared" si="3"/>
        <v>0</v>
      </c>
      <c r="P35" s="90">
        <f t="shared" si="5"/>
        <v>0</v>
      </c>
      <c r="Q35" s="90">
        <f t="shared" si="4"/>
        <v>10080</v>
      </c>
      <c r="R35" s="1006"/>
    </row>
    <row r="36" spans="1:18" ht="10.5" customHeight="1">
      <c r="A36" s="85" t="s">
        <v>459</v>
      </c>
      <c r="B36" s="92"/>
      <c r="C36" s="87"/>
      <c r="D36" s="87"/>
      <c r="E36" s="87"/>
      <c r="F36" s="88"/>
      <c r="G36" s="87"/>
      <c r="H36" s="87"/>
      <c r="I36" s="87"/>
      <c r="J36" s="89"/>
      <c r="K36" s="87"/>
      <c r="L36" s="87"/>
      <c r="M36" s="87"/>
      <c r="N36" s="89"/>
      <c r="O36" s="90">
        <f t="shared" si="3"/>
        <v>0</v>
      </c>
      <c r="P36" s="90">
        <f t="shared" si="5"/>
        <v>0</v>
      </c>
      <c r="Q36" s="90">
        <f t="shared" si="4"/>
        <v>0</v>
      </c>
      <c r="R36" s="1006"/>
    </row>
    <row r="37" spans="1:18" ht="10.5" customHeight="1">
      <c r="A37" s="85" t="s">
        <v>460</v>
      </c>
      <c r="B37" s="92"/>
      <c r="C37" s="87"/>
      <c r="D37" s="87"/>
      <c r="E37" s="87"/>
      <c r="F37" s="88"/>
      <c r="G37" s="87"/>
      <c r="H37" s="87"/>
      <c r="I37" s="87"/>
      <c r="J37" s="89"/>
      <c r="K37" s="87"/>
      <c r="L37" s="87"/>
      <c r="M37" s="87"/>
      <c r="N37" s="89"/>
      <c r="O37" s="90">
        <f t="shared" si="3"/>
        <v>0</v>
      </c>
      <c r="P37" s="90">
        <f t="shared" si="5"/>
        <v>0</v>
      </c>
      <c r="Q37" s="90">
        <f t="shared" si="4"/>
        <v>0</v>
      </c>
      <c r="R37" s="1006"/>
    </row>
    <row r="38" spans="1:18" ht="10.5" customHeight="1">
      <c r="A38" s="85" t="s">
        <v>487</v>
      </c>
      <c r="B38" s="92"/>
      <c r="C38" s="87"/>
      <c r="D38" s="87"/>
      <c r="E38" s="87"/>
      <c r="F38" s="88"/>
      <c r="G38" s="87"/>
      <c r="H38" s="87"/>
      <c r="I38" s="87"/>
      <c r="J38" s="89"/>
      <c r="K38" s="87"/>
      <c r="L38" s="87"/>
      <c r="M38" s="87">
        <v>5</v>
      </c>
      <c r="N38" s="89"/>
      <c r="O38" s="90">
        <f t="shared" si="3"/>
        <v>0</v>
      </c>
      <c r="P38" s="90">
        <f t="shared" si="5"/>
        <v>0</v>
      </c>
      <c r="Q38" s="90">
        <f t="shared" si="4"/>
        <v>5</v>
      </c>
      <c r="R38" s="1006"/>
    </row>
    <row r="39" spans="1:18" ht="10.5" customHeight="1">
      <c r="A39" s="85" t="s">
        <v>423</v>
      </c>
      <c r="B39" s="92"/>
      <c r="C39" s="87"/>
      <c r="D39" s="87"/>
      <c r="E39" s="87"/>
      <c r="F39" s="88"/>
      <c r="G39" s="87"/>
      <c r="H39" s="87"/>
      <c r="I39" s="87"/>
      <c r="J39" s="89"/>
      <c r="K39" s="87"/>
      <c r="L39" s="87"/>
      <c r="M39" s="87"/>
      <c r="N39" s="89"/>
      <c r="O39" s="90"/>
      <c r="P39" s="90"/>
      <c r="Q39" s="90">
        <f t="shared" si="4"/>
        <v>0</v>
      </c>
      <c r="R39" s="1006"/>
    </row>
    <row r="40" spans="1:18" ht="10.5" customHeight="1">
      <c r="A40" s="85" t="s">
        <v>934</v>
      </c>
      <c r="B40" s="92"/>
      <c r="C40" s="87">
        <v>60602</v>
      </c>
      <c r="D40" s="87">
        <v>61057</v>
      </c>
      <c r="E40" s="87">
        <v>59998</v>
      </c>
      <c r="F40" s="88"/>
      <c r="G40" s="87">
        <v>8182</v>
      </c>
      <c r="H40" s="87">
        <v>8293</v>
      </c>
      <c r="I40" s="87">
        <v>8301</v>
      </c>
      <c r="J40" s="89"/>
      <c r="K40" s="87">
        <v>4157</v>
      </c>
      <c r="L40" s="87">
        <v>4645</v>
      </c>
      <c r="M40" s="87">
        <v>4650</v>
      </c>
      <c r="N40" s="89"/>
      <c r="O40" s="90">
        <f aca="true" t="shared" si="8" ref="O40:P45">SUM(C40,G40,K40)</f>
        <v>72941</v>
      </c>
      <c r="P40" s="90">
        <f t="shared" si="8"/>
        <v>73995</v>
      </c>
      <c r="Q40" s="90">
        <f t="shared" si="4"/>
        <v>72949</v>
      </c>
      <c r="R40" s="1006"/>
    </row>
    <row r="41" spans="1:18" ht="12" customHeight="1">
      <c r="A41" s="85" t="s">
        <v>777</v>
      </c>
      <c r="B41" s="92"/>
      <c r="C41" s="87"/>
      <c r="D41" s="87"/>
      <c r="E41" s="87"/>
      <c r="F41" s="88"/>
      <c r="G41" s="87"/>
      <c r="H41" s="87"/>
      <c r="I41" s="87"/>
      <c r="J41" s="89"/>
      <c r="K41" s="87"/>
      <c r="L41" s="87"/>
      <c r="M41" s="87">
        <v>13</v>
      </c>
      <c r="N41" s="89"/>
      <c r="O41" s="90">
        <f t="shared" si="8"/>
        <v>0</v>
      </c>
      <c r="P41" s="90">
        <f t="shared" si="8"/>
        <v>0</v>
      </c>
      <c r="Q41" s="90">
        <f t="shared" si="4"/>
        <v>13</v>
      </c>
      <c r="R41" s="1006"/>
    </row>
    <row r="42" spans="1:18" ht="11.25" customHeight="1">
      <c r="A42" s="85" t="s">
        <v>428</v>
      </c>
      <c r="B42" s="92"/>
      <c r="C42" s="87"/>
      <c r="D42" s="87"/>
      <c r="E42" s="87"/>
      <c r="F42" s="88"/>
      <c r="G42" s="87"/>
      <c r="H42" s="87"/>
      <c r="I42" s="87"/>
      <c r="J42" s="89"/>
      <c r="K42" s="87"/>
      <c r="L42" s="87">
        <v>889</v>
      </c>
      <c r="M42" s="87"/>
      <c r="N42" s="89"/>
      <c r="O42" s="90">
        <f t="shared" si="8"/>
        <v>0</v>
      </c>
      <c r="P42" s="90">
        <f t="shared" si="8"/>
        <v>889</v>
      </c>
      <c r="Q42" s="90">
        <f t="shared" si="4"/>
        <v>0</v>
      </c>
      <c r="R42" s="1006">
        <f>Q42/P42</f>
        <v>0</v>
      </c>
    </row>
    <row r="43" spans="1:18" ht="11.25" customHeight="1">
      <c r="A43" s="85" t="s">
        <v>488</v>
      </c>
      <c r="B43" s="92"/>
      <c r="C43" s="87"/>
      <c r="D43" s="87"/>
      <c r="E43" s="87"/>
      <c r="F43" s="88"/>
      <c r="G43" s="87"/>
      <c r="H43" s="87"/>
      <c r="I43" s="87"/>
      <c r="J43" s="89"/>
      <c r="K43" s="87"/>
      <c r="L43" s="87"/>
      <c r="M43" s="87">
        <v>53</v>
      </c>
      <c r="N43" s="89"/>
      <c r="O43" s="90">
        <f t="shared" si="8"/>
        <v>0</v>
      </c>
      <c r="P43" s="90">
        <f t="shared" si="8"/>
        <v>0</v>
      </c>
      <c r="Q43" s="90">
        <f t="shared" si="4"/>
        <v>53</v>
      </c>
      <c r="R43" s="1006"/>
    </row>
    <row r="44" spans="1:18" ht="11.25" customHeight="1">
      <c r="A44" s="419" t="s">
        <v>429</v>
      </c>
      <c r="B44" s="420"/>
      <c r="C44" s="421"/>
      <c r="D44" s="421"/>
      <c r="E44" s="421"/>
      <c r="F44" s="88"/>
      <c r="G44" s="421"/>
      <c r="H44" s="421"/>
      <c r="I44" s="421"/>
      <c r="J44" s="89"/>
      <c r="K44" s="421"/>
      <c r="L44" s="421"/>
      <c r="M44" s="421"/>
      <c r="N44" s="89"/>
      <c r="O44" s="90">
        <f t="shared" si="8"/>
        <v>0</v>
      </c>
      <c r="P44" s="90">
        <f t="shared" si="8"/>
        <v>0</v>
      </c>
      <c r="Q44" s="90">
        <f t="shared" si="4"/>
        <v>0</v>
      </c>
      <c r="R44" s="1006"/>
    </row>
    <row r="45" spans="1:18" ht="11.25" customHeight="1">
      <c r="A45" s="419" t="s">
        <v>933</v>
      </c>
      <c r="B45" s="420"/>
      <c r="C45" s="421"/>
      <c r="D45" s="421"/>
      <c r="E45" s="421"/>
      <c r="F45" s="88"/>
      <c r="G45" s="421"/>
      <c r="H45" s="421"/>
      <c r="I45" s="421"/>
      <c r="J45" s="89"/>
      <c r="K45" s="421"/>
      <c r="L45" s="421">
        <v>10355</v>
      </c>
      <c r="M45" s="421">
        <v>10355</v>
      </c>
      <c r="N45" s="89">
        <f>M45/L45</f>
        <v>1</v>
      </c>
      <c r="O45" s="90">
        <f t="shared" si="8"/>
        <v>0</v>
      </c>
      <c r="P45" s="90">
        <f t="shared" si="8"/>
        <v>10355</v>
      </c>
      <c r="Q45" s="90">
        <f t="shared" si="4"/>
        <v>10355</v>
      </c>
      <c r="R45" s="1006">
        <f>Q45/P45</f>
        <v>1</v>
      </c>
    </row>
    <row r="46" spans="1:18" s="100" customFormat="1" ht="13.5" thickBot="1">
      <c r="A46" s="94" t="s">
        <v>1024</v>
      </c>
      <c r="B46" s="95"/>
      <c r="C46" s="96">
        <f>SUM(C7:C45)</f>
        <v>60602</v>
      </c>
      <c r="D46" s="96">
        <f>SUM(D7:D45)</f>
        <v>62569</v>
      </c>
      <c r="E46" s="96">
        <f>SUM(E7:E45)</f>
        <v>61624</v>
      </c>
      <c r="F46" s="97">
        <f>E46/D46</f>
        <v>0.9848966740718247</v>
      </c>
      <c r="G46" s="96">
        <f>SUM(G7:G45)</f>
        <v>8182</v>
      </c>
      <c r="H46" s="96">
        <f>SUM(H7:H45)</f>
        <v>8701</v>
      </c>
      <c r="I46" s="96">
        <f>SUM(I7:I45)</f>
        <v>8594</v>
      </c>
      <c r="J46" s="98">
        <f>I46/H46</f>
        <v>0.9877025629238019</v>
      </c>
      <c r="K46" s="96">
        <f>SUM(K7:K45)</f>
        <v>168146</v>
      </c>
      <c r="L46" s="96">
        <f>SUM(L7:L45)</f>
        <v>196510</v>
      </c>
      <c r="M46" s="96">
        <f>SUM(M7:M45)</f>
        <v>174017</v>
      </c>
      <c r="N46" s="98">
        <f>M46/L46</f>
        <v>0.8855376316726884</v>
      </c>
      <c r="O46" s="99">
        <f>SUM(O7:O45)</f>
        <v>236930</v>
      </c>
      <c r="P46" s="99">
        <f>SUM(P7:P45)</f>
        <v>267780</v>
      </c>
      <c r="Q46" s="99">
        <f>SUM(Q7:Q45)</f>
        <v>244235</v>
      </c>
      <c r="R46" s="1005">
        <f>Q46/P46</f>
        <v>0.9120733437896781</v>
      </c>
    </row>
  </sheetData>
  <mergeCells count="9">
    <mergeCell ref="Q1:R1"/>
    <mergeCell ref="C4:F4"/>
    <mergeCell ref="G4:J4"/>
    <mergeCell ref="K4:N4"/>
    <mergeCell ref="O4:Q4"/>
    <mergeCell ref="C6:D6"/>
    <mergeCell ref="G6:H6"/>
    <mergeCell ref="K6:L6"/>
    <mergeCell ref="A1:P1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R46"/>
  <sheetViews>
    <sheetView workbookViewId="0" topLeftCell="C22">
      <selection activeCell="S37" sqref="S37"/>
    </sheetView>
  </sheetViews>
  <sheetFormatPr defaultColWidth="9.140625" defaultRowHeight="12.75"/>
  <cols>
    <col min="1" max="1" width="36.421875" style="101" customWidth="1"/>
    <col min="2" max="2" width="0" style="50" hidden="1" customWidth="1"/>
    <col min="3" max="3" width="6.140625" style="101" customWidth="1"/>
    <col min="4" max="4" width="6.28125" style="101" customWidth="1"/>
    <col min="5" max="5" width="6.140625" style="101" customWidth="1"/>
    <col min="6" max="6" width="8.421875" style="101" customWidth="1"/>
    <col min="7" max="9" width="6.00390625" style="101" customWidth="1"/>
    <col min="10" max="10" width="8.140625" style="101" customWidth="1"/>
    <col min="11" max="13" width="6.00390625" style="101" customWidth="1"/>
    <col min="14" max="14" width="8.7109375" style="101" customWidth="1"/>
    <col min="15" max="16" width="7.00390625" style="101" customWidth="1"/>
    <col min="17" max="17" width="8.140625" style="101" customWidth="1"/>
    <col min="18" max="18" width="8.7109375" style="50" customWidth="1"/>
    <col min="19" max="16384" width="9.140625" style="50" customWidth="1"/>
  </cols>
  <sheetData>
    <row r="1" spans="1:18" ht="13.5" customHeight="1">
      <c r="A1" s="1021" t="s">
        <v>952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2" t="s">
        <v>953</v>
      </c>
      <c r="R1" s="1022"/>
    </row>
    <row r="2" spans="1:18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321" t="s">
        <v>956</v>
      </c>
    </row>
    <row r="3" spans="1:18" ht="16.5" customHeight="1" thickBot="1">
      <c r="A3" s="65"/>
      <c r="B3" s="5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34" t="s">
        <v>1013</v>
      </c>
      <c r="R3" s="48"/>
    </row>
    <row r="4" spans="1:18" ht="12" customHeight="1">
      <c r="A4" s="67"/>
      <c r="B4" s="68" t="s">
        <v>1028</v>
      </c>
      <c r="C4" s="1023" t="s">
        <v>1029</v>
      </c>
      <c r="D4" s="1023"/>
      <c r="E4" s="1023"/>
      <c r="F4" s="1023"/>
      <c r="G4" s="1023" t="s">
        <v>1030</v>
      </c>
      <c r="H4" s="1023"/>
      <c r="I4" s="1023"/>
      <c r="J4" s="1023"/>
      <c r="K4" s="1023" t="s">
        <v>1031</v>
      </c>
      <c r="L4" s="1023"/>
      <c r="M4" s="1023"/>
      <c r="N4" s="1023"/>
      <c r="O4" s="1023" t="s">
        <v>1058</v>
      </c>
      <c r="P4" s="1023"/>
      <c r="Q4" s="1023"/>
      <c r="R4" s="69"/>
    </row>
    <row r="5" spans="1:18" ht="12" customHeight="1">
      <c r="A5" s="70" t="s">
        <v>1059</v>
      </c>
      <c r="B5" s="71" t="s">
        <v>1037</v>
      </c>
      <c r="C5" s="72" t="s">
        <v>1016</v>
      </c>
      <c r="D5" s="72" t="s">
        <v>1021</v>
      </c>
      <c r="E5" s="72" t="s">
        <v>1022</v>
      </c>
      <c r="F5" s="73" t="s">
        <v>1060</v>
      </c>
      <c r="G5" s="72" t="s">
        <v>1016</v>
      </c>
      <c r="H5" s="72" t="s">
        <v>1021</v>
      </c>
      <c r="I5" s="72" t="s">
        <v>1022</v>
      </c>
      <c r="J5" s="73" t="s">
        <v>1060</v>
      </c>
      <c r="K5" s="72" t="s">
        <v>1016</v>
      </c>
      <c r="L5" s="72" t="s">
        <v>1021</v>
      </c>
      <c r="M5" s="72" t="s">
        <v>1022</v>
      </c>
      <c r="N5" s="73" t="s">
        <v>1060</v>
      </c>
      <c r="O5" s="72" t="s">
        <v>1016</v>
      </c>
      <c r="P5" s="72" t="s">
        <v>1021</v>
      </c>
      <c r="Q5" s="72" t="s">
        <v>1022</v>
      </c>
      <c r="R5" s="74" t="s">
        <v>1061</v>
      </c>
    </row>
    <row r="6" spans="1:18" ht="12" customHeight="1" thickBot="1">
      <c r="A6" s="75"/>
      <c r="B6" s="76"/>
      <c r="C6" s="1020" t="s">
        <v>1025</v>
      </c>
      <c r="D6" s="1020"/>
      <c r="E6" s="77"/>
      <c r="F6" s="77"/>
      <c r="G6" s="1020" t="s">
        <v>1025</v>
      </c>
      <c r="H6" s="1020"/>
      <c r="I6" s="77"/>
      <c r="J6" s="77"/>
      <c r="K6" s="1020" t="s">
        <v>1025</v>
      </c>
      <c r="L6" s="1020"/>
      <c r="M6" s="77"/>
      <c r="N6" s="77"/>
      <c r="O6" s="77"/>
      <c r="P6" s="77"/>
      <c r="Q6" s="77"/>
      <c r="R6" s="78"/>
    </row>
    <row r="7" spans="1:18" ht="12.75" customHeight="1">
      <c r="A7" s="79" t="s">
        <v>431</v>
      </c>
      <c r="B7" s="80"/>
      <c r="C7" s="81"/>
      <c r="D7" s="81"/>
      <c r="E7" s="81"/>
      <c r="F7" s="82"/>
      <c r="G7" s="81"/>
      <c r="H7" s="81"/>
      <c r="I7" s="81"/>
      <c r="J7" s="292"/>
      <c r="K7" s="81"/>
      <c r="L7" s="81"/>
      <c r="M7" s="81"/>
      <c r="N7" s="82"/>
      <c r="O7" s="83">
        <f aca="true" t="shared" si="0" ref="O7:O24">SUM(C7,G7,K7)</f>
        <v>0</v>
      </c>
      <c r="P7" s="83">
        <f aca="true" t="shared" si="1" ref="P7:P24">SUM(D7,H7,L7)</f>
        <v>0</v>
      </c>
      <c r="Q7" s="83">
        <f aca="true" t="shared" si="2" ref="Q7:Q24">SUM(E7,I7,M7)</f>
        <v>0</v>
      </c>
      <c r="R7" s="84"/>
    </row>
    <row r="8" spans="1:18" ht="11.25" customHeight="1">
      <c r="A8" s="85" t="s">
        <v>432</v>
      </c>
      <c r="B8" s="86"/>
      <c r="C8" s="87"/>
      <c r="D8" s="87"/>
      <c r="E8" s="87"/>
      <c r="F8" s="88"/>
      <c r="G8" s="87"/>
      <c r="H8" s="87"/>
      <c r="I8" s="87"/>
      <c r="J8" s="89"/>
      <c r="K8" s="87"/>
      <c r="L8" s="87"/>
      <c r="M8" s="87"/>
      <c r="N8" s="89"/>
      <c r="O8" s="90">
        <f t="shared" si="0"/>
        <v>0</v>
      </c>
      <c r="P8" s="90">
        <f t="shared" si="1"/>
        <v>0</v>
      </c>
      <c r="Q8" s="90">
        <f t="shared" si="2"/>
        <v>0</v>
      </c>
      <c r="R8" s="91"/>
    </row>
    <row r="9" spans="1:18" ht="11.25" customHeight="1">
      <c r="A9" s="85" t="s">
        <v>433</v>
      </c>
      <c r="B9" s="92"/>
      <c r="C9" s="87"/>
      <c r="D9" s="87"/>
      <c r="E9" s="87"/>
      <c r="F9" s="88"/>
      <c r="G9" s="87"/>
      <c r="H9" s="87"/>
      <c r="I9" s="87"/>
      <c r="J9" s="293"/>
      <c r="K9" s="87"/>
      <c r="L9" s="87"/>
      <c r="M9" s="87"/>
      <c r="N9" s="89"/>
      <c r="O9" s="90">
        <f t="shared" si="0"/>
        <v>0</v>
      </c>
      <c r="P9" s="90">
        <f t="shared" si="1"/>
        <v>0</v>
      </c>
      <c r="Q9" s="90">
        <f t="shared" si="2"/>
        <v>0</v>
      </c>
      <c r="R9" s="91"/>
    </row>
    <row r="10" spans="1:18" ht="11.25" customHeight="1">
      <c r="A10" s="85" t="s">
        <v>381</v>
      </c>
      <c r="B10" s="92"/>
      <c r="C10" s="87"/>
      <c r="D10" s="87"/>
      <c r="E10" s="87"/>
      <c r="F10" s="88"/>
      <c r="G10" s="87"/>
      <c r="H10" s="87"/>
      <c r="I10" s="87"/>
      <c r="J10" s="86"/>
      <c r="K10" s="87"/>
      <c r="L10" s="87"/>
      <c r="M10" s="87"/>
      <c r="N10" s="89"/>
      <c r="O10" s="90">
        <f t="shared" si="0"/>
        <v>0</v>
      </c>
      <c r="P10" s="90">
        <f t="shared" si="1"/>
        <v>0</v>
      </c>
      <c r="Q10" s="90">
        <f t="shared" si="2"/>
        <v>0</v>
      </c>
      <c r="R10" s="91"/>
    </row>
    <row r="11" spans="1:18" ht="11.25" customHeight="1">
      <c r="A11" s="85" t="s">
        <v>434</v>
      </c>
      <c r="B11" s="92"/>
      <c r="C11" s="87"/>
      <c r="D11" s="87"/>
      <c r="E11" s="87"/>
      <c r="F11" s="88"/>
      <c r="G11" s="87"/>
      <c r="H11" s="87"/>
      <c r="I11" s="87"/>
      <c r="J11" s="89"/>
      <c r="K11" s="87"/>
      <c r="L11" s="87"/>
      <c r="M11" s="87"/>
      <c r="N11" s="89"/>
      <c r="O11" s="90">
        <f t="shared" si="0"/>
        <v>0</v>
      </c>
      <c r="P11" s="90">
        <f t="shared" si="1"/>
        <v>0</v>
      </c>
      <c r="Q11" s="90">
        <f t="shared" si="2"/>
        <v>0</v>
      </c>
      <c r="R11" s="91"/>
    </row>
    <row r="12" spans="1:18" ht="12.75">
      <c r="A12" s="85" t="s">
        <v>435</v>
      </c>
      <c r="B12" s="92"/>
      <c r="C12" s="87"/>
      <c r="D12" s="87"/>
      <c r="E12" s="87"/>
      <c r="F12" s="88"/>
      <c r="G12" s="87"/>
      <c r="H12" s="87"/>
      <c r="I12" s="87"/>
      <c r="J12" s="89"/>
      <c r="K12" s="87"/>
      <c r="L12" s="87"/>
      <c r="M12" s="87"/>
      <c r="N12" s="89"/>
      <c r="O12" s="90">
        <f t="shared" si="0"/>
        <v>0</v>
      </c>
      <c r="P12" s="90">
        <f t="shared" si="1"/>
        <v>0</v>
      </c>
      <c r="Q12" s="90">
        <f t="shared" si="2"/>
        <v>0</v>
      </c>
      <c r="R12" s="91"/>
    </row>
    <row r="13" spans="1:18" ht="12.75">
      <c r="A13" s="85" t="s">
        <v>436</v>
      </c>
      <c r="B13" s="92"/>
      <c r="C13" s="87"/>
      <c r="D13" s="87"/>
      <c r="E13" s="87"/>
      <c r="F13" s="88"/>
      <c r="G13" s="87"/>
      <c r="H13" s="87"/>
      <c r="I13" s="87"/>
      <c r="J13" s="89"/>
      <c r="K13" s="87"/>
      <c r="L13" s="87"/>
      <c r="M13" s="87"/>
      <c r="N13" s="89"/>
      <c r="O13" s="90">
        <f t="shared" si="0"/>
        <v>0</v>
      </c>
      <c r="P13" s="90">
        <f t="shared" si="1"/>
        <v>0</v>
      </c>
      <c r="Q13" s="90">
        <f t="shared" si="2"/>
        <v>0</v>
      </c>
      <c r="R13" s="91"/>
    </row>
    <row r="14" spans="1:18" ht="12.75">
      <c r="A14" s="85" t="s">
        <v>385</v>
      </c>
      <c r="B14" s="92"/>
      <c r="C14" s="87">
        <v>120</v>
      </c>
      <c r="D14" s="87">
        <v>120</v>
      </c>
      <c r="E14" s="87">
        <v>80</v>
      </c>
      <c r="F14" s="88">
        <f>E14/D14</f>
        <v>0.6666666666666666</v>
      </c>
      <c r="G14" s="87">
        <v>32</v>
      </c>
      <c r="H14" s="87">
        <v>32</v>
      </c>
      <c r="I14" s="87">
        <v>19</v>
      </c>
      <c r="J14" s="89">
        <f>I14/H14</f>
        <v>0.59375</v>
      </c>
      <c r="K14" s="87">
        <v>2570</v>
      </c>
      <c r="L14" s="87">
        <v>2570</v>
      </c>
      <c r="M14" s="87">
        <v>2569</v>
      </c>
      <c r="N14" s="89">
        <f>M14/L14</f>
        <v>0.9996108949416342</v>
      </c>
      <c r="O14" s="90">
        <f t="shared" si="0"/>
        <v>2722</v>
      </c>
      <c r="P14" s="90">
        <f t="shared" si="1"/>
        <v>2722</v>
      </c>
      <c r="Q14" s="90">
        <f t="shared" si="2"/>
        <v>2668</v>
      </c>
      <c r="R14" s="1006">
        <f>Q14/P14</f>
        <v>0.9801616458486407</v>
      </c>
    </row>
    <row r="15" spans="1:18" ht="12.75">
      <c r="A15" s="85" t="s">
        <v>386</v>
      </c>
      <c r="B15" s="92"/>
      <c r="C15" s="87"/>
      <c r="D15" s="87"/>
      <c r="E15" s="87"/>
      <c r="F15" s="88"/>
      <c r="G15" s="87"/>
      <c r="H15" s="87"/>
      <c r="I15" s="87"/>
      <c r="J15" s="89"/>
      <c r="K15" s="87"/>
      <c r="L15" s="87"/>
      <c r="M15" s="87"/>
      <c r="N15" s="89"/>
      <c r="O15" s="90">
        <f t="shared" si="0"/>
        <v>0</v>
      </c>
      <c r="P15" s="90">
        <f t="shared" si="1"/>
        <v>0</v>
      </c>
      <c r="Q15" s="90">
        <f t="shared" si="2"/>
        <v>0</v>
      </c>
      <c r="R15" s="1006"/>
    </row>
    <row r="16" spans="1:18" ht="12.75">
      <c r="A16" s="85" t="s">
        <v>387</v>
      </c>
      <c r="B16" s="92"/>
      <c r="C16" s="87"/>
      <c r="D16" s="87"/>
      <c r="E16" s="87"/>
      <c r="F16" s="88"/>
      <c r="G16" s="87"/>
      <c r="H16" s="87"/>
      <c r="I16" s="87"/>
      <c r="J16" s="89"/>
      <c r="K16" s="87"/>
      <c r="L16" s="87"/>
      <c r="M16" s="87"/>
      <c r="N16" s="89"/>
      <c r="O16" s="90">
        <f t="shared" si="0"/>
        <v>0</v>
      </c>
      <c r="P16" s="90">
        <f t="shared" si="1"/>
        <v>0</v>
      </c>
      <c r="Q16" s="90">
        <f t="shared" si="2"/>
        <v>0</v>
      </c>
      <c r="R16" s="1006"/>
    </row>
    <row r="17" spans="1:18" ht="10.5" customHeight="1">
      <c r="A17" s="85" t="s">
        <v>388</v>
      </c>
      <c r="B17" s="92"/>
      <c r="C17" s="87">
        <v>3326</v>
      </c>
      <c r="D17" s="87">
        <v>3326</v>
      </c>
      <c r="E17" s="87">
        <v>2386</v>
      </c>
      <c r="F17" s="88">
        <f>E17/D17</f>
        <v>0.7173782321106434</v>
      </c>
      <c r="G17" s="87">
        <v>817</v>
      </c>
      <c r="H17" s="87">
        <v>817</v>
      </c>
      <c r="I17" s="87">
        <v>579</v>
      </c>
      <c r="J17" s="89">
        <f>I17/H17</f>
        <v>0.7086903304773562</v>
      </c>
      <c r="K17" s="87">
        <v>480</v>
      </c>
      <c r="L17" s="87">
        <v>480</v>
      </c>
      <c r="M17" s="87">
        <v>515</v>
      </c>
      <c r="N17" s="89"/>
      <c r="O17" s="90">
        <f t="shared" si="0"/>
        <v>4623</v>
      </c>
      <c r="P17" s="90">
        <f t="shared" si="1"/>
        <v>4623</v>
      </c>
      <c r="Q17" s="90">
        <f t="shared" si="2"/>
        <v>3480</v>
      </c>
      <c r="R17" s="1006">
        <f>Q17/P17</f>
        <v>0.7527579493835171</v>
      </c>
    </row>
    <row r="18" spans="1:18" ht="11.25" customHeight="1">
      <c r="A18" s="85" t="s">
        <v>655</v>
      </c>
      <c r="B18" s="92"/>
      <c r="C18" s="87"/>
      <c r="D18" s="87"/>
      <c r="E18" s="87"/>
      <c r="F18" s="88"/>
      <c r="G18" s="87"/>
      <c r="H18" s="87"/>
      <c r="I18" s="87"/>
      <c r="J18" s="89"/>
      <c r="K18" s="87"/>
      <c r="L18" s="87"/>
      <c r="M18" s="87"/>
      <c r="N18" s="89"/>
      <c r="O18" s="90">
        <f t="shared" si="0"/>
        <v>0</v>
      </c>
      <c r="P18" s="90">
        <f t="shared" si="1"/>
        <v>0</v>
      </c>
      <c r="Q18" s="90">
        <f t="shared" si="2"/>
        <v>0</v>
      </c>
      <c r="R18" s="1007"/>
    </row>
    <row r="19" spans="1:18" ht="11.25" customHeight="1">
      <c r="A19" s="85" t="s">
        <v>437</v>
      </c>
      <c r="B19" s="92"/>
      <c r="C19" s="87"/>
      <c r="D19" s="87"/>
      <c r="E19" s="87">
        <v>1200</v>
      </c>
      <c r="F19" s="88" t="s">
        <v>486</v>
      </c>
      <c r="G19" s="87"/>
      <c r="H19" s="87"/>
      <c r="I19" s="87">
        <v>306</v>
      </c>
      <c r="J19" s="89"/>
      <c r="K19" s="87"/>
      <c r="L19" s="87"/>
      <c r="M19" s="87">
        <v>1882</v>
      </c>
      <c r="N19" s="89"/>
      <c r="O19" s="90">
        <f t="shared" si="0"/>
        <v>0</v>
      </c>
      <c r="P19" s="90">
        <f t="shared" si="1"/>
        <v>0</v>
      </c>
      <c r="Q19" s="90">
        <f t="shared" si="2"/>
        <v>3388</v>
      </c>
      <c r="R19" s="1006"/>
    </row>
    <row r="20" spans="1:18" ht="11.25" customHeight="1">
      <c r="A20" s="85" t="s">
        <v>653</v>
      </c>
      <c r="B20" s="92"/>
      <c r="C20" s="87"/>
      <c r="D20" s="87"/>
      <c r="E20" s="87"/>
      <c r="F20" s="88"/>
      <c r="G20" s="87"/>
      <c r="H20" s="87"/>
      <c r="I20" s="87"/>
      <c r="J20" s="89"/>
      <c r="K20" s="87"/>
      <c r="L20" s="87"/>
      <c r="M20" s="87"/>
      <c r="N20" s="89"/>
      <c r="O20" s="90">
        <f t="shared" si="0"/>
        <v>0</v>
      </c>
      <c r="P20" s="90">
        <f t="shared" si="1"/>
        <v>0</v>
      </c>
      <c r="Q20" s="90">
        <f t="shared" si="2"/>
        <v>0</v>
      </c>
      <c r="R20" s="1006"/>
    </row>
    <row r="21" spans="1:18" ht="11.25" customHeight="1">
      <c r="A21" s="85" t="s">
        <v>438</v>
      </c>
      <c r="B21" s="92"/>
      <c r="C21" s="87"/>
      <c r="D21" s="87"/>
      <c r="E21" s="87"/>
      <c r="F21" s="88"/>
      <c r="G21" s="87"/>
      <c r="H21" s="87"/>
      <c r="I21" s="87"/>
      <c r="J21" s="89"/>
      <c r="K21" s="87"/>
      <c r="L21" s="87"/>
      <c r="M21" s="87"/>
      <c r="N21" s="89"/>
      <c r="O21" s="90">
        <f t="shared" si="0"/>
        <v>0</v>
      </c>
      <c r="P21" s="90">
        <f t="shared" si="1"/>
        <v>0</v>
      </c>
      <c r="Q21" s="90">
        <f t="shared" si="2"/>
        <v>0</v>
      </c>
      <c r="R21" s="1006"/>
    </row>
    <row r="22" spans="1:18" ht="11.25" customHeight="1">
      <c r="A22" s="85" t="s">
        <v>439</v>
      </c>
      <c r="B22" s="92"/>
      <c r="C22" s="87">
        <v>25983</v>
      </c>
      <c r="D22" s="87">
        <v>26307</v>
      </c>
      <c r="E22" s="87">
        <v>26792</v>
      </c>
      <c r="F22" s="88">
        <f>E22/D22</f>
        <v>1.018436157676664</v>
      </c>
      <c r="G22" s="87">
        <v>6725</v>
      </c>
      <c r="H22" s="87">
        <v>6813</v>
      </c>
      <c r="I22" s="87">
        <v>7111</v>
      </c>
      <c r="J22" s="89">
        <f>I22/H22</f>
        <v>1.0437399089975048</v>
      </c>
      <c r="K22" s="87">
        <v>385</v>
      </c>
      <c r="L22" s="87">
        <v>666</v>
      </c>
      <c r="M22" s="87">
        <v>341</v>
      </c>
      <c r="N22" s="89">
        <f>M22/L22</f>
        <v>0.512012012012012</v>
      </c>
      <c r="O22" s="90">
        <f t="shared" si="0"/>
        <v>33093</v>
      </c>
      <c r="P22" s="90">
        <f t="shared" si="1"/>
        <v>33786</v>
      </c>
      <c r="Q22" s="90">
        <f t="shared" si="2"/>
        <v>34244</v>
      </c>
      <c r="R22" s="1006">
        <f>Q22/P22</f>
        <v>1.013555910732256</v>
      </c>
    </row>
    <row r="23" spans="1:18" ht="12.75">
      <c r="A23" s="85" t="s">
        <v>440</v>
      </c>
      <c r="B23" s="92"/>
      <c r="C23" s="87">
        <v>117996</v>
      </c>
      <c r="D23" s="87">
        <v>118515</v>
      </c>
      <c r="E23" s="87">
        <v>117583</v>
      </c>
      <c r="F23" s="88">
        <f>E23/D23</f>
        <v>0.992136016537991</v>
      </c>
      <c r="G23" s="87">
        <v>30570</v>
      </c>
      <c r="H23" s="87">
        <v>30710</v>
      </c>
      <c r="I23" s="87">
        <v>30670</v>
      </c>
      <c r="J23" s="89">
        <f>I23/H23</f>
        <v>0.9986974926733962</v>
      </c>
      <c r="K23" s="87">
        <v>64712</v>
      </c>
      <c r="L23" s="87">
        <v>67627</v>
      </c>
      <c r="M23" s="87">
        <v>58104</v>
      </c>
      <c r="N23" s="89">
        <f>M23/L23</f>
        <v>0.8591834622266254</v>
      </c>
      <c r="O23" s="90">
        <f t="shared" si="0"/>
        <v>213278</v>
      </c>
      <c r="P23" s="90">
        <f t="shared" si="1"/>
        <v>216852</v>
      </c>
      <c r="Q23" s="90">
        <f t="shared" si="2"/>
        <v>206357</v>
      </c>
      <c r="R23" s="1006">
        <f>Q23/P23</f>
        <v>0.9516029365650305</v>
      </c>
    </row>
    <row r="24" spans="1:18" ht="12.75">
      <c r="A24" s="85" t="s">
        <v>441</v>
      </c>
      <c r="B24" s="92"/>
      <c r="C24" s="87"/>
      <c r="D24" s="87"/>
      <c r="E24" s="87"/>
      <c r="F24" s="88"/>
      <c r="G24" s="87"/>
      <c r="H24" s="87"/>
      <c r="I24" s="87"/>
      <c r="J24" s="89"/>
      <c r="K24" s="87"/>
      <c r="L24" s="87"/>
      <c r="M24" s="87"/>
      <c r="N24" s="89"/>
      <c r="O24" s="90">
        <f t="shared" si="0"/>
        <v>0</v>
      </c>
      <c r="P24" s="90">
        <f t="shared" si="1"/>
        <v>0</v>
      </c>
      <c r="Q24" s="90">
        <f t="shared" si="2"/>
        <v>0</v>
      </c>
      <c r="R24" s="1006"/>
    </row>
    <row r="25" spans="1:18" ht="12.75">
      <c r="A25" s="85" t="s">
        <v>451</v>
      </c>
      <c r="B25" s="92"/>
      <c r="C25" s="87"/>
      <c r="D25" s="87"/>
      <c r="E25" s="87"/>
      <c r="F25" s="88"/>
      <c r="G25" s="87"/>
      <c r="H25" s="87"/>
      <c r="I25" s="87"/>
      <c r="J25" s="89"/>
      <c r="K25" s="87"/>
      <c r="L25" s="87"/>
      <c r="M25" s="87"/>
      <c r="N25" s="89"/>
      <c r="O25" s="90">
        <f aca="true" t="shared" si="3" ref="O25:O38">SUM(C25,G25,K25)</f>
        <v>0</v>
      </c>
      <c r="P25" s="90"/>
      <c r="Q25" s="90">
        <f aca="true" t="shared" si="4" ref="Q25:Q45">SUM(E25,I25,M25)</f>
        <v>0</v>
      </c>
      <c r="R25" s="93"/>
    </row>
    <row r="26" spans="1:18" ht="12.75">
      <c r="A26" s="85" t="s">
        <v>442</v>
      </c>
      <c r="B26" s="92"/>
      <c r="C26" s="87"/>
      <c r="D26" s="87"/>
      <c r="E26" s="87"/>
      <c r="F26" s="88"/>
      <c r="G26" s="87"/>
      <c r="H26" s="87"/>
      <c r="I26" s="87"/>
      <c r="J26" s="89"/>
      <c r="K26" s="87"/>
      <c r="L26" s="87"/>
      <c r="M26" s="87"/>
      <c r="N26" s="89"/>
      <c r="O26" s="90">
        <f t="shared" si="3"/>
        <v>0</v>
      </c>
      <c r="P26" s="90">
        <f aca="true" t="shared" si="5" ref="P26:P38">SUM(D26,H26,L26)</f>
        <v>0</v>
      </c>
      <c r="Q26" s="90">
        <f t="shared" si="4"/>
        <v>0</v>
      </c>
      <c r="R26" s="91"/>
    </row>
    <row r="27" spans="1:18" ht="12.75">
      <c r="A27" s="85" t="s">
        <v>398</v>
      </c>
      <c r="B27" s="92"/>
      <c r="C27" s="87"/>
      <c r="D27" s="87"/>
      <c r="E27" s="87"/>
      <c r="F27" s="88"/>
      <c r="G27" s="87"/>
      <c r="H27" s="87"/>
      <c r="I27" s="87"/>
      <c r="J27" s="89"/>
      <c r="K27" s="87"/>
      <c r="L27" s="87"/>
      <c r="M27" s="87"/>
      <c r="N27" s="89"/>
      <c r="O27" s="90">
        <f t="shared" si="3"/>
        <v>0</v>
      </c>
      <c r="P27" s="90">
        <f t="shared" si="5"/>
        <v>0</v>
      </c>
      <c r="Q27" s="90">
        <f t="shared" si="4"/>
        <v>0</v>
      </c>
      <c r="R27" s="91"/>
    </row>
    <row r="28" spans="1:18" ht="12.75">
      <c r="A28" s="85" t="s">
        <v>443</v>
      </c>
      <c r="B28" s="92"/>
      <c r="C28" s="87"/>
      <c r="D28" s="87"/>
      <c r="E28" s="87"/>
      <c r="F28" s="88"/>
      <c r="G28" s="87"/>
      <c r="H28" s="87"/>
      <c r="I28" s="87"/>
      <c r="J28" s="89"/>
      <c r="K28" s="87"/>
      <c r="L28" s="87"/>
      <c r="M28" s="87"/>
      <c r="N28" s="89"/>
      <c r="O28" s="90">
        <f t="shared" si="3"/>
        <v>0</v>
      </c>
      <c r="P28" s="90">
        <f t="shared" si="5"/>
        <v>0</v>
      </c>
      <c r="Q28" s="90">
        <f t="shared" si="4"/>
        <v>0</v>
      </c>
      <c r="R28" s="91"/>
    </row>
    <row r="29" spans="1:18" ht="12.75">
      <c r="A29" s="85" t="s">
        <v>403</v>
      </c>
      <c r="B29" s="92"/>
      <c r="C29" s="87"/>
      <c r="D29" s="87"/>
      <c r="E29" s="87"/>
      <c r="F29" s="88"/>
      <c r="G29" s="87"/>
      <c r="H29" s="87"/>
      <c r="I29" s="87"/>
      <c r="J29" s="89"/>
      <c r="K29" s="87"/>
      <c r="L29" s="87"/>
      <c r="M29" s="87"/>
      <c r="N29" s="89"/>
      <c r="O29" s="90">
        <f t="shared" si="3"/>
        <v>0</v>
      </c>
      <c r="P29" s="90">
        <f t="shared" si="5"/>
        <v>0</v>
      </c>
      <c r="Q29" s="90">
        <f t="shared" si="4"/>
        <v>0</v>
      </c>
      <c r="R29" s="91"/>
    </row>
    <row r="30" spans="1:18" ht="12.75">
      <c r="A30" s="85" t="s">
        <v>444</v>
      </c>
      <c r="B30" s="92"/>
      <c r="C30" s="87"/>
      <c r="D30" s="87"/>
      <c r="E30" s="87"/>
      <c r="F30" s="88"/>
      <c r="G30" s="87"/>
      <c r="H30" s="87"/>
      <c r="I30" s="87"/>
      <c r="J30" s="89"/>
      <c r="K30" s="87"/>
      <c r="L30" s="87"/>
      <c r="M30" s="87"/>
      <c r="N30" s="89"/>
      <c r="O30" s="90">
        <f t="shared" si="3"/>
        <v>0</v>
      </c>
      <c r="P30" s="90">
        <f t="shared" si="5"/>
        <v>0</v>
      </c>
      <c r="Q30" s="90">
        <f t="shared" si="4"/>
        <v>0</v>
      </c>
      <c r="R30" s="91"/>
    </row>
    <row r="31" spans="1:18" ht="11.25" customHeight="1">
      <c r="A31" s="85" t="s">
        <v>445</v>
      </c>
      <c r="B31" s="92"/>
      <c r="C31" s="87"/>
      <c r="D31" s="87"/>
      <c r="E31" s="87"/>
      <c r="F31" s="88"/>
      <c r="G31" s="87"/>
      <c r="H31" s="87"/>
      <c r="I31" s="87"/>
      <c r="J31" s="89"/>
      <c r="K31" s="87"/>
      <c r="L31" s="87"/>
      <c r="M31" s="87"/>
      <c r="N31" s="89"/>
      <c r="O31" s="90">
        <f t="shared" si="3"/>
        <v>0</v>
      </c>
      <c r="P31" s="90">
        <f t="shared" si="5"/>
        <v>0</v>
      </c>
      <c r="Q31" s="90">
        <f t="shared" si="4"/>
        <v>0</v>
      </c>
      <c r="R31" s="91"/>
    </row>
    <row r="32" spans="1:18" ht="11.25" customHeight="1">
      <c r="A32" s="85" t="s">
        <v>446</v>
      </c>
      <c r="B32" s="92"/>
      <c r="C32" s="87"/>
      <c r="D32" s="87"/>
      <c r="E32" s="87"/>
      <c r="F32" s="88"/>
      <c r="G32" s="87"/>
      <c r="H32" s="87"/>
      <c r="I32" s="87"/>
      <c r="J32" s="89"/>
      <c r="K32" s="87"/>
      <c r="L32" s="87"/>
      <c r="M32" s="87"/>
      <c r="N32" s="89"/>
      <c r="O32" s="90">
        <f t="shared" si="3"/>
        <v>0</v>
      </c>
      <c r="P32" s="90">
        <f t="shared" si="5"/>
        <v>0</v>
      </c>
      <c r="Q32" s="90">
        <f t="shared" si="4"/>
        <v>0</v>
      </c>
      <c r="R32" s="91"/>
    </row>
    <row r="33" spans="1:18" ht="10.5" customHeight="1">
      <c r="A33" s="85" t="s">
        <v>447</v>
      </c>
      <c r="B33" s="92"/>
      <c r="C33" s="87"/>
      <c r="D33" s="87"/>
      <c r="E33" s="87"/>
      <c r="F33" s="88"/>
      <c r="G33" s="87"/>
      <c r="H33" s="87"/>
      <c r="I33" s="87"/>
      <c r="J33" s="89"/>
      <c r="K33" s="87"/>
      <c r="L33" s="87"/>
      <c r="M33" s="87"/>
      <c r="N33" s="89"/>
      <c r="O33" s="90">
        <f t="shared" si="3"/>
        <v>0</v>
      </c>
      <c r="P33" s="90">
        <f t="shared" si="5"/>
        <v>0</v>
      </c>
      <c r="Q33" s="90">
        <f t="shared" si="4"/>
        <v>0</v>
      </c>
      <c r="R33" s="91"/>
    </row>
    <row r="34" spans="1:18" ht="11.25" customHeight="1">
      <c r="A34" s="85" t="s">
        <v>448</v>
      </c>
      <c r="B34" s="92"/>
      <c r="C34" s="87"/>
      <c r="D34" s="87"/>
      <c r="E34" s="87"/>
      <c r="F34" s="88"/>
      <c r="G34" s="87"/>
      <c r="H34" s="87"/>
      <c r="I34" s="87"/>
      <c r="J34" s="89"/>
      <c r="K34" s="87"/>
      <c r="L34" s="87"/>
      <c r="M34" s="87"/>
      <c r="N34" s="89"/>
      <c r="O34" s="90">
        <f t="shared" si="3"/>
        <v>0</v>
      </c>
      <c r="P34" s="90">
        <f t="shared" si="5"/>
        <v>0</v>
      </c>
      <c r="Q34" s="90">
        <f t="shared" si="4"/>
        <v>0</v>
      </c>
      <c r="R34" s="91"/>
    </row>
    <row r="35" spans="1:18" ht="10.5" customHeight="1">
      <c r="A35" s="85" t="s">
        <v>424</v>
      </c>
      <c r="B35" s="92"/>
      <c r="C35" s="87"/>
      <c r="D35" s="87"/>
      <c r="E35" s="87"/>
      <c r="F35" s="88"/>
      <c r="G35" s="87"/>
      <c r="H35" s="87"/>
      <c r="I35" s="87"/>
      <c r="J35" s="89"/>
      <c r="K35" s="87"/>
      <c r="L35" s="87"/>
      <c r="M35" s="87">
        <v>78</v>
      </c>
      <c r="N35" s="89"/>
      <c r="O35" s="90">
        <f t="shared" si="3"/>
        <v>0</v>
      </c>
      <c r="P35" s="90">
        <f t="shared" si="5"/>
        <v>0</v>
      </c>
      <c r="Q35" s="90">
        <f t="shared" si="4"/>
        <v>78</v>
      </c>
      <c r="R35" s="91"/>
    </row>
    <row r="36" spans="1:18" ht="10.5" customHeight="1">
      <c r="A36" s="85" t="s">
        <v>459</v>
      </c>
      <c r="B36" s="92"/>
      <c r="C36" s="87"/>
      <c r="D36" s="87"/>
      <c r="E36" s="87"/>
      <c r="F36" s="88"/>
      <c r="G36" s="87">
        <v>3189</v>
      </c>
      <c r="H36" s="87">
        <v>3189</v>
      </c>
      <c r="I36" s="87">
        <v>293</v>
      </c>
      <c r="J36" s="89">
        <f>I36/H36</f>
        <v>0.09187833176544372</v>
      </c>
      <c r="K36" s="87"/>
      <c r="L36" s="87"/>
      <c r="M36" s="87">
        <v>40</v>
      </c>
      <c r="N36" s="89"/>
      <c r="O36" s="90">
        <f t="shared" si="3"/>
        <v>3189</v>
      </c>
      <c r="P36" s="90">
        <f t="shared" si="5"/>
        <v>3189</v>
      </c>
      <c r="Q36" s="90">
        <f t="shared" si="4"/>
        <v>333</v>
      </c>
      <c r="R36" s="1006">
        <f>Q36/P36</f>
        <v>0.10442144873000941</v>
      </c>
    </row>
    <row r="37" spans="1:18" ht="10.5" customHeight="1">
      <c r="A37" s="85" t="s">
        <v>460</v>
      </c>
      <c r="B37" s="92"/>
      <c r="C37" s="87"/>
      <c r="D37" s="87"/>
      <c r="E37" s="87"/>
      <c r="F37" s="88"/>
      <c r="G37" s="87">
        <v>744</v>
      </c>
      <c r="H37" s="87">
        <v>744</v>
      </c>
      <c r="I37" s="87">
        <v>68</v>
      </c>
      <c r="J37" s="89">
        <f>I37/H37</f>
        <v>0.0913978494623656</v>
      </c>
      <c r="K37" s="87"/>
      <c r="L37" s="87"/>
      <c r="M37" s="87"/>
      <c r="N37" s="89"/>
      <c r="O37" s="90">
        <f t="shared" si="3"/>
        <v>744</v>
      </c>
      <c r="P37" s="90">
        <f t="shared" si="5"/>
        <v>744</v>
      </c>
      <c r="Q37" s="90">
        <f t="shared" si="4"/>
        <v>68</v>
      </c>
      <c r="R37" s="1006">
        <f>Q37/P37</f>
        <v>0.0913978494623656</v>
      </c>
    </row>
    <row r="38" spans="1:18" ht="10.5" customHeight="1">
      <c r="A38" s="85" t="s">
        <v>417</v>
      </c>
      <c r="B38" s="92"/>
      <c r="C38" s="87"/>
      <c r="D38" s="87"/>
      <c r="E38" s="87"/>
      <c r="F38" s="88"/>
      <c r="G38" s="87"/>
      <c r="H38" s="87"/>
      <c r="I38" s="87"/>
      <c r="J38" s="89"/>
      <c r="K38" s="87"/>
      <c r="L38" s="87"/>
      <c r="M38" s="87">
        <v>139</v>
      </c>
      <c r="N38" s="89"/>
      <c r="O38" s="90">
        <f t="shared" si="3"/>
        <v>0</v>
      </c>
      <c r="P38" s="90">
        <f t="shared" si="5"/>
        <v>0</v>
      </c>
      <c r="Q38" s="90">
        <f t="shared" si="4"/>
        <v>139</v>
      </c>
      <c r="R38" s="1006"/>
    </row>
    <row r="39" spans="1:18" ht="10.5" customHeight="1">
      <c r="A39" s="85" t="s">
        <v>423</v>
      </c>
      <c r="B39" s="92"/>
      <c r="C39" s="87"/>
      <c r="D39" s="87"/>
      <c r="E39" s="87"/>
      <c r="F39" s="88"/>
      <c r="G39" s="87"/>
      <c r="H39" s="87"/>
      <c r="I39" s="87"/>
      <c r="J39" s="89"/>
      <c r="K39" s="87"/>
      <c r="L39" s="87"/>
      <c r="M39" s="87"/>
      <c r="N39" s="89"/>
      <c r="O39" s="90"/>
      <c r="P39" s="90"/>
      <c r="Q39" s="90">
        <f t="shared" si="4"/>
        <v>0</v>
      </c>
      <c r="R39" s="1006"/>
    </row>
    <row r="40" spans="1:18" ht="10.5" customHeight="1">
      <c r="A40" s="85" t="s">
        <v>426</v>
      </c>
      <c r="B40" s="92"/>
      <c r="C40" s="87"/>
      <c r="D40" s="87"/>
      <c r="E40" s="87"/>
      <c r="F40" s="88"/>
      <c r="G40" s="87"/>
      <c r="H40" s="87"/>
      <c r="I40" s="87"/>
      <c r="J40" s="89"/>
      <c r="K40" s="87"/>
      <c r="L40" s="87"/>
      <c r="M40" s="87"/>
      <c r="N40" s="89"/>
      <c r="O40" s="90">
        <f aca="true" t="shared" si="6" ref="O40:P45">SUM(C40,G40,K40)</f>
        <v>0</v>
      </c>
      <c r="P40" s="90">
        <f t="shared" si="6"/>
        <v>0</v>
      </c>
      <c r="Q40" s="90">
        <f t="shared" si="4"/>
        <v>0</v>
      </c>
      <c r="R40" s="1006"/>
    </row>
    <row r="41" spans="1:18" ht="12" customHeight="1">
      <c r="A41" s="85" t="s">
        <v>427</v>
      </c>
      <c r="B41" s="92"/>
      <c r="C41" s="87"/>
      <c r="D41" s="87"/>
      <c r="E41" s="87"/>
      <c r="F41" s="88"/>
      <c r="G41" s="87"/>
      <c r="H41" s="87"/>
      <c r="I41" s="87"/>
      <c r="J41" s="89"/>
      <c r="K41" s="87"/>
      <c r="L41" s="87"/>
      <c r="M41" s="87"/>
      <c r="N41" s="89"/>
      <c r="O41" s="90">
        <f t="shared" si="6"/>
        <v>0</v>
      </c>
      <c r="P41" s="90">
        <f t="shared" si="6"/>
        <v>0</v>
      </c>
      <c r="Q41" s="90">
        <f t="shared" si="4"/>
        <v>0</v>
      </c>
      <c r="R41" s="1006"/>
    </row>
    <row r="42" spans="1:18" ht="11.25" customHeight="1">
      <c r="A42" s="85" t="s">
        <v>940</v>
      </c>
      <c r="B42" s="92"/>
      <c r="C42" s="87"/>
      <c r="D42" s="87">
        <v>540</v>
      </c>
      <c r="E42" s="87"/>
      <c r="F42" s="88">
        <f>E42/D42</f>
        <v>0</v>
      </c>
      <c r="G42" s="87"/>
      <c r="H42" s="87">
        <v>146</v>
      </c>
      <c r="I42" s="87"/>
      <c r="J42" s="89">
        <f>I42/H42</f>
        <v>0</v>
      </c>
      <c r="K42" s="87"/>
      <c r="L42" s="87">
        <v>442</v>
      </c>
      <c r="M42" s="87">
        <v>412</v>
      </c>
      <c r="N42" s="89"/>
      <c r="O42" s="90">
        <f t="shared" si="6"/>
        <v>0</v>
      </c>
      <c r="P42" s="90">
        <f t="shared" si="6"/>
        <v>1128</v>
      </c>
      <c r="Q42" s="90">
        <f t="shared" si="4"/>
        <v>412</v>
      </c>
      <c r="R42" s="1006">
        <f>Q42/P42</f>
        <v>0.36524822695035464</v>
      </c>
    </row>
    <row r="43" spans="1:18" ht="11.25" customHeight="1">
      <c r="A43" s="85" t="s">
        <v>449</v>
      </c>
      <c r="B43" s="92"/>
      <c r="C43" s="87"/>
      <c r="D43" s="87"/>
      <c r="E43" s="87"/>
      <c r="F43" s="88"/>
      <c r="G43" s="87"/>
      <c r="H43" s="87"/>
      <c r="I43" s="87"/>
      <c r="J43" s="89"/>
      <c r="K43" s="87"/>
      <c r="L43" s="87"/>
      <c r="M43" s="87"/>
      <c r="N43" s="89"/>
      <c r="O43" s="90">
        <f t="shared" si="6"/>
        <v>0</v>
      </c>
      <c r="P43" s="90">
        <f t="shared" si="6"/>
        <v>0</v>
      </c>
      <c r="Q43" s="90">
        <f t="shared" si="4"/>
        <v>0</v>
      </c>
      <c r="R43" s="1006"/>
    </row>
    <row r="44" spans="1:18" ht="11.25" customHeight="1">
      <c r="A44" s="419" t="s">
        <v>437</v>
      </c>
      <c r="B44" s="420"/>
      <c r="C44" s="421"/>
      <c r="D44" s="421">
        <v>1200</v>
      </c>
      <c r="E44" s="421"/>
      <c r="F44" s="88"/>
      <c r="G44" s="421"/>
      <c r="H44" s="421">
        <v>305</v>
      </c>
      <c r="I44" s="421"/>
      <c r="J44" s="89"/>
      <c r="K44" s="421"/>
      <c r="L44" s="421">
        <v>1882</v>
      </c>
      <c r="M44" s="421"/>
      <c r="N44" s="89"/>
      <c r="O44" s="90">
        <f t="shared" si="6"/>
        <v>0</v>
      </c>
      <c r="P44" s="90">
        <f t="shared" si="6"/>
        <v>3387</v>
      </c>
      <c r="Q44" s="90">
        <f t="shared" si="4"/>
        <v>0</v>
      </c>
      <c r="R44" s="1006"/>
    </row>
    <row r="45" spans="1:18" ht="11.25" customHeight="1">
      <c r="A45" s="419" t="s">
        <v>450</v>
      </c>
      <c r="B45" s="420"/>
      <c r="C45" s="421">
        <v>324</v>
      </c>
      <c r="D45" s="421"/>
      <c r="E45" s="421"/>
      <c r="F45" s="88"/>
      <c r="G45" s="421">
        <v>88</v>
      </c>
      <c r="H45" s="421"/>
      <c r="I45" s="421"/>
      <c r="J45" s="89"/>
      <c r="K45" s="421">
        <v>2484</v>
      </c>
      <c r="L45" s="421"/>
      <c r="M45" s="421"/>
      <c r="N45" s="89"/>
      <c r="O45" s="90">
        <f t="shared" si="6"/>
        <v>2896</v>
      </c>
      <c r="P45" s="90">
        <f t="shared" si="6"/>
        <v>0</v>
      </c>
      <c r="Q45" s="90">
        <f t="shared" si="4"/>
        <v>0</v>
      </c>
      <c r="R45" s="1006"/>
    </row>
    <row r="46" spans="1:18" s="100" customFormat="1" ht="13.5" thickBot="1">
      <c r="A46" s="94" t="s">
        <v>1024</v>
      </c>
      <c r="B46" s="95"/>
      <c r="C46" s="96">
        <f>SUM(C7:C45)</f>
        <v>147749</v>
      </c>
      <c r="D46" s="96">
        <f>SUM(D7:D45)</f>
        <v>150008</v>
      </c>
      <c r="E46" s="96">
        <f>SUM(E7:E45)</f>
        <v>148041</v>
      </c>
      <c r="F46" s="97">
        <f>E46/D46</f>
        <v>0.9868873660071463</v>
      </c>
      <c r="G46" s="96">
        <f>SUM(G7:G45)</f>
        <v>42165</v>
      </c>
      <c r="H46" s="96">
        <f>SUM(H7:H45)</f>
        <v>42756</v>
      </c>
      <c r="I46" s="96">
        <f>SUM(I7:I45)</f>
        <v>39046</v>
      </c>
      <c r="J46" s="98">
        <f>I46/H46</f>
        <v>0.9132285527177472</v>
      </c>
      <c r="K46" s="96">
        <f>SUM(K7:K45)</f>
        <v>70631</v>
      </c>
      <c r="L46" s="96">
        <f>SUM(L7:L45)</f>
        <v>73667</v>
      </c>
      <c r="M46" s="96">
        <f>SUM(M7:M45)</f>
        <v>64080</v>
      </c>
      <c r="N46" s="98">
        <f>M46/L46</f>
        <v>0.8698603173741295</v>
      </c>
      <c r="O46" s="99">
        <f>SUM(O7:O45)</f>
        <v>260545</v>
      </c>
      <c r="P46" s="99">
        <f>SUM(P7:P45)</f>
        <v>266431</v>
      </c>
      <c r="Q46" s="99">
        <f>SUM(Q7:Q45)</f>
        <v>251167</v>
      </c>
      <c r="R46" s="1005">
        <f>Q46/P46</f>
        <v>0.9427093694052119</v>
      </c>
    </row>
  </sheetData>
  <mergeCells count="9">
    <mergeCell ref="C6:D6"/>
    <mergeCell ref="G6:H6"/>
    <mergeCell ref="K6:L6"/>
    <mergeCell ref="A1:P1"/>
    <mergeCell ref="Q1:R1"/>
    <mergeCell ref="C4:F4"/>
    <mergeCell ref="G4:J4"/>
    <mergeCell ref="K4:N4"/>
    <mergeCell ref="O4:Q4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22"/>
  <sheetViews>
    <sheetView workbookViewId="0" topLeftCell="C1">
      <selection activeCell="L5" sqref="L5"/>
    </sheetView>
  </sheetViews>
  <sheetFormatPr defaultColWidth="9.140625" defaultRowHeight="12.75"/>
  <cols>
    <col min="1" max="1" width="42.421875" style="48" customWidth="1"/>
    <col min="2" max="7" width="12.7109375" style="48" customWidth="1"/>
    <col min="8" max="8" width="9.140625" style="50" customWidth="1"/>
    <col min="9" max="9" width="11.421875" style="50" bestFit="1" customWidth="1"/>
    <col min="10" max="10" width="10.28125" style="50" bestFit="1" customWidth="1"/>
    <col min="11" max="16384" width="9.140625" style="50" customWidth="1"/>
  </cols>
  <sheetData>
    <row r="1" spans="3:10" ht="12.75">
      <c r="C1" s="102"/>
      <c r="D1" s="103"/>
      <c r="G1" s="1018" t="s">
        <v>955</v>
      </c>
      <c r="H1" s="1018"/>
      <c r="I1" s="1018"/>
      <c r="J1" s="1018"/>
    </row>
    <row r="2" spans="3:10" ht="12.75">
      <c r="C2" s="52"/>
      <c r="D2" s="103"/>
      <c r="E2" s="1024" t="s">
        <v>957</v>
      </c>
      <c r="F2" s="1024"/>
      <c r="G2" s="1024"/>
      <c r="H2" s="1024"/>
      <c r="I2" s="1024"/>
      <c r="J2" s="1024"/>
    </row>
    <row r="3" spans="1:7" ht="19.5">
      <c r="A3" s="1016" t="s">
        <v>917</v>
      </c>
      <c r="B3" s="1016"/>
      <c r="C3" s="1016"/>
      <c r="D3" s="1016"/>
      <c r="E3" s="1016"/>
      <c r="F3" s="1016"/>
      <c r="G3" s="1016"/>
    </row>
    <row r="4" spans="1:7" ht="19.5">
      <c r="A4" s="1016" t="s">
        <v>1135</v>
      </c>
      <c r="B4" s="1016"/>
      <c r="C4" s="1016"/>
      <c r="D4" s="1016"/>
      <c r="E4" s="1016"/>
      <c r="F4" s="1016"/>
      <c r="G4" s="1016"/>
    </row>
    <row r="6" spans="1:7" ht="15.75" thickBot="1">
      <c r="A6" s="107"/>
      <c r="B6" s="107"/>
      <c r="C6" s="107"/>
      <c r="D6" s="108"/>
      <c r="G6" s="108" t="s">
        <v>1013</v>
      </c>
    </row>
    <row r="7" spans="1:10" ht="15.75" thickBot="1">
      <c r="A7" s="109"/>
      <c r="B7" s="1017" t="s">
        <v>1069</v>
      </c>
      <c r="C7" s="1017"/>
      <c r="D7" s="1017"/>
      <c r="E7" s="1019" t="s">
        <v>293</v>
      </c>
      <c r="F7" s="1019"/>
      <c r="G7" s="1019"/>
      <c r="H7" s="1019" t="s">
        <v>566</v>
      </c>
      <c r="I7" s="1019"/>
      <c r="J7" s="1019"/>
    </row>
    <row r="8" spans="1:10" ht="15.75" customHeight="1">
      <c r="A8" s="110" t="s">
        <v>1014</v>
      </c>
      <c r="B8" s="111" t="s">
        <v>1016</v>
      </c>
      <c r="C8" s="112" t="s">
        <v>1017</v>
      </c>
      <c r="D8" s="113" t="s">
        <v>1015</v>
      </c>
      <c r="E8" s="111" t="s">
        <v>1016</v>
      </c>
      <c r="F8" s="112" t="s">
        <v>1017</v>
      </c>
      <c r="G8" s="113" t="s">
        <v>1015</v>
      </c>
      <c r="H8" s="111" t="s">
        <v>1016</v>
      </c>
      <c r="I8" s="112" t="s">
        <v>1017</v>
      </c>
      <c r="J8" s="113" t="s">
        <v>1015</v>
      </c>
    </row>
    <row r="9" spans="1:10" ht="15.75" customHeight="1" thickBot="1">
      <c r="A9" s="114"/>
      <c r="B9" s="1015" t="s">
        <v>1025</v>
      </c>
      <c r="C9" s="1015"/>
      <c r="D9" s="115"/>
      <c r="E9" s="1015" t="s">
        <v>1025</v>
      </c>
      <c r="F9" s="1015"/>
      <c r="G9" s="115"/>
      <c r="H9" s="1015" t="s">
        <v>1025</v>
      </c>
      <c r="I9" s="1015"/>
      <c r="J9" s="115"/>
    </row>
    <row r="10" spans="1:10" ht="21.75" customHeight="1">
      <c r="A10" s="442" t="s">
        <v>378</v>
      </c>
      <c r="B10" s="443"/>
      <c r="C10" s="443"/>
      <c r="D10" s="444"/>
      <c r="E10" s="116"/>
      <c r="F10" s="117">
        <v>717</v>
      </c>
      <c r="G10" s="445"/>
      <c r="H10" s="116">
        <v>8193</v>
      </c>
      <c r="I10" s="117">
        <v>8193</v>
      </c>
      <c r="J10" s="445">
        <v>8222</v>
      </c>
    </row>
    <row r="11" spans="1:10" ht="21.75" customHeight="1">
      <c r="A11" s="442" t="s">
        <v>461</v>
      </c>
      <c r="B11" s="443">
        <v>3701</v>
      </c>
      <c r="C11" s="443">
        <v>188</v>
      </c>
      <c r="D11" s="444">
        <v>104</v>
      </c>
      <c r="E11" s="116">
        <v>8708</v>
      </c>
      <c r="F11" s="117">
        <v>12854</v>
      </c>
      <c r="G11" s="445">
        <v>54744</v>
      </c>
      <c r="H11" s="116"/>
      <c r="I11" s="117"/>
      <c r="J11" s="445"/>
    </row>
    <row r="12" spans="1:10" ht="21.75" customHeight="1">
      <c r="A12" s="442" t="s">
        <v>382</v>
      </c>
      <c r="B12" s="443"/>
      <c r="C12" s="443"/>
      <c r="D12" s="444"/>
      <c r="E12" s="116">
        <v>6795</v>
      </c>
      <c r="F12" s="117">
        <v>6795</v>
      </c>
      <c r="G12" s="445">
        <v>6794</v>
      </c>
      <c r="H12" s="116"/>
      <c r="I12" s="117"/>
      <c r="J12" s="445"/>
    </row>
    <row r="13" spans="1:10" ht="21.75" customHeight="1">
      <c r="A13" s="442" t="s">
        <v>1136</v>
      </c>
      <c r="B13" s="443"/>
      <c r="C13" s="443"/>
      <c r="D13" s="444"/>
      <c r="E13" s="116"/>
      <c r="F13" s="117"/>
      <c r="G13" s="445">
        <v>84</v>
      </c>
      <c r="H13" s="116"/>
      <c r="I13" s="117"/>
      <c r="J13" s="445"/>
    </row>
    <row r="14" spans="1:10" ht="21.75" customHeight="1">
      <c r="A14" s="442" t="s">
        <v>657</v>
      </c>
      <c r="B14" s="443"/>
      <c r="C14" s="443"/>
      <c r="D14" s="444">
        <v>275</v>
      </c>
      <c r="E14" s="116"/>
      <c r="F14" s="117"/>
      <c r="G14" s="445"/>
      <c r="H14" s="116"/>
      <c r="I14" s="117"/>
      <c r="J14" s="445"/>
    </row>
    <row r="15" spans="1:10" ht="21.75" customHeight="1">
      <c r="A15" s="442" t="s">
        <v>777</v>
      </c>
      <c r="B15" s="443"/>
      <c r="C15" s="443"/>
      <c r="D15" s="444"/>
      <c r="E15" s="116"/>
      <c r="F15" s="117"/>
      <c r="G15" s="445"/>
      <c r="H15" s="116"/>
      <c r="I15" s="117">
        <v>2000</v>
      </c>
      <c r="J15" s="445">
        <v>2000</v>
      </c>
    </row>
    <row r="16" spans="1:10" ht="19.5" customHeight="1">
      <c r="A16" s="118" t="s">
        <v>1055</v>
      </c>
      <c r="B16" s="119"/>
      <c r="C16" s="119"/>
      <c r="D16" s="120"/>
      <c r="E16" s="121">
        <v>4445</v>
      </c>
      <c r="F16" s="122">
        <v>2845</v>
      </c>
      <c r="G16" s="123">
        <v>3513</v>
      </c>
      <c r="H16" s="121"/>
      <c r="I16" s="122"/>
      <c r="J16" s="123"/>
    </row>
    <row r="17" spans="1:10" ht="19.5" customHeight="1">
      <c r="A17" s="118" t="s">
        <v>934</v>
      </c>
      <c r="B17" s="119"/>
      <c r="C17" s="119"/>
      <c r="D17" s="120"/>
      <c r="E17" s="121">
        <v>1176</v>
      </c>
      <c r="F17" s="122">
        <v>1176</v>
      </c>
      <c r="G17" s="123">
        <v>1277</v>
      </c>
      <c r="H17" s="121"/>
      <c r="I17" s="122"/>
      <c r="J17" s="123"/>
    </row>
    <row r="18" spans="1:10" ht="19.5" customHeight="1">
      <c r="A18" s="118" t="s">
        <v>658</v>
      </c>
      <c r="B18" s="119"/>
      <c r="C18" s="119"/>
      <c r="D18" s="120"/>
      <c r="E18" s="121"/>
      <c r="F18" s="122"/>
      <c r="G18" s="123"/>
      <c r="H18" s="121"/>
      <c r="I18" s="122"/>
      <c r="J18" s="123"/>
    </row>
    <row r="19" spans="1:10" ht="19.5" customHeight="1" thickBot="1">
      <c r="A19" s="118" t="s">
        <v>462</v>
      </c>
      <c r="B19" s="119"/>
      <c r="C19" s="119"/>
      <c r="D19" s="120"/>
      <c r="E19" s="121"/>
      <c r="F19" s="122"/>
      <c r="G19" s="123"/>
      <c r="H19" s="121"/>
      <c r="I19" s="122"/>
      <c r="J19" s="123"/>
    </row>
    <row r="20" spans="1:10" s="57" customFormat="1" ht="30" customHeight="1" thickBot="1">
      <c r="A20" s="124" t="s">
        <v>1024</v>
      </c>
      <c r="B20" s="125">
        <f aca="true" t="shared" si="0" ref="B20:J20">SUM(B10:B19)</f>
        <v>3701</v>
      </c>
      <c r="C20" s="125">
        <f t="shared" si="0"/>
        <v>188</v>
      </c>
      <c r="D20" s="295">
        <f t="shared" si="0"/>
        <v>379</v>
      </c>
      <c r="E20" s="294">
        <f t="shared" si="0"/>
        <v>21124</v>
      </c>
      <c r="F20" s="125">
        <f t="shared" si="0"/>
        <v>24387</v>
      </c>
      <c r="G20" s="295">
        <f t="shared" si="0"/>
        <v>66412</v>
      </c>
      <c r="H20" s="294">
        <f t="shared" si="0"/>
        <v>8193</v>
      </c>
      <c r="I20" s="125">
        <f t="shared" si="0"/>
        <v>10193</v>
      </c>
      <c r="J20" s="295">
        <f t="shared" si="0"/>
        <v>10222</v>
      </c>
    </row>
    <row r="22" spans="2:7" ht="12.75">
      <c r="B22" s="954"/>
      <c r="C22" s="954"/>
      <c r="D22" s="954"/>
      <c r="E22" s="954"/>
      <c r="F22" s="954"/>
      <c r="G22" s="954"/>
    </row>
  </sheetData>
  <mergeCells count="10">
    <mergeCell ref="E2:J2"/>
    <mergeCell ref="G1:J1"/>
    <mergeCell ref="H7:J7"/>
    <mergeCell ref="H9:I9"/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2013-04-23T11:08:43Z</cp:lastPrinted>
  <dcterms:created xsi:type="dcterms:W3CDTF">2003-08-01T08:42:53Z</dcterms:created>
  <dcterms:modified xsi:type="dcterms:W3CDTF">2013-04-23T11:30:18Z</dcterms:modified>
  <cp:category/>
  <cp:version/>
  <cp:contentType/>
  <cp:contentStatus/>
</cp:coreProperties>
</file>