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6"/>
  </bookViews>
  <sheets>
    <sheet name="1.sz.mell." sheetId="1" r:id="rId1"/>
    <sheet name="Intsbev" sheetId="2" r:id="rId2"/>
    <sheet name="Intbev" sheetId="3" r:id="rId3"/>
    <sheet name="Intkiad" sheetId="4" r:id="rId4"/>
    <sheet name="Szakfeladatos Önk" sheetId="5" r:id="rId5"/>
    <sheet name="Szakfeladatos Ph." sheetId="6" r:id="rId6"/>
    <sheet name="Tartalék" sheetId="7" r:id="rId7"/>
  </sheets>
  <definedNames>
    <definedName name="_xlnm.Print_Area" localSheetId="0">'1.sz.mell.'!$A$1:$E$147</definedName>
  </definedNames>
  <calcPr fullCalcOnLoad="1"/>
</workbook>
</file>

<file path=xl/sharedStrings.xml><?xml version="1.0" encoding="utf-8"?>
<sst xmlns="http://schemas.openxmlformats.org/spreadsheetml/2006/main" count="626" uniqueCount="401">
  <si>
    <t>adatok: eFt-ban</t>
  </si>
  <si>
    <t>Megnevezés</t>
  </si>
  <si>
    <t>Teljesítés</t>
  </si>
  <si>
    <t>Eredeti</t>
  </si>
  <si>
    <t>Módosított</t>
  </si>
  <si>
    <t>%-a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</si>
  <si>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</si>
  <si>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</si>
  <si>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</si>
  <si>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</si>
  <si>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</si>
  <si>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</si>
  <si>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</si>
  <si>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</si>
  <si>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</si>
  <si>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</si>
  <si>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</si>
  <si>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</si>
  <si>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</si>
  <si>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</si>
  <si>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</si>
  <si>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</si>
  <si>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</si>
  <si>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</si>
  <si>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</si>
  <si>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</si>
  <si>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</si>
  <si>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</si>
  <si>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</si>
  <si>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</si>
  <si>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</si>
  <si>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</si>
  <si>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</si>
  <si>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</si>
  <si>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</si>
  <si>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</si>
  <si>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</si>
  <si>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>Műv. Központ és Könyvtár</t>
  </si>
  <si>
    <t>Műv. Közp. és Könyvtár</t>
  </si>
  <si>
    <t>- Le: intézményi támogatás</t>
  </si>
  <si>
    <t>ÖSSZESEN:</t>
  </si>
  <si>
    <t>Tiszavasvári Ált. Isk.</t>
  </si>
  <si>
    <t>Hankó L. Zeneiskola</t>
  </si>
  <si>
    <t xml:space="preserve">Mód. </t>
  </si>
  <si>
    <t>Er.</t>
  </si>
  <si>
    <t>előir.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</si>
  <si>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</si>
  <si>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</si>
  <si>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</si>
  <si>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</si>
  <si>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</si>
  <si>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</si>
  <si>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</si>
  <si>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</si>
  <si>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</si>
  <si>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</si>
  <si>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</si>
  <si>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</si>
  <si>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</si>
  <si>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Tiszavasvári Középiskola</t>
  </si>
  <si>
    <t>Felújítások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</si>
  <si>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</si>
  <si>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</si>
  <si>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</si>
  <si>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</si>
  <si>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</si>
  <si>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</si>
  <si>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</si>
  <si>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</si>
  <si>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</si>
  <si>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>Rendelkezésre álló tartalékok alakulása a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</si>
  <si>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</si>
  <si>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</si>
  <si>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</si>
  <si>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</si>
  <si>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</si>
  <si>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</si>
  <si>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</si>
  <si>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</si>
  <si>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</si>
  <si>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</si>
  <si>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</si>
  <si>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</si>
  <si>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</si>
  <si>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</si>
  <si>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</si>
  <si>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</si>
  <si>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</si>
  <si>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</si>
  <si>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</si>
  <si>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</si>
  <si>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</si>
  <si>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</si>
  <si>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</si>
  <si>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</si>
  <si>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</si>
  <si>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</si>
  <si>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</si>
  <si>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</si>
  <si>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</si>
  <si>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</si>
  <si>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</si>
  <si>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</si>
  <si>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</si>
  <si>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</si>
  <si>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</si>
  <si>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</si>
  <si>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</si>
  <si>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</si>
  <si>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</si>
  <si>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</si>
  <si>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</si>
  <si>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</si>
  <si>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</si>
  <si>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</si>
  <si>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</si>
  <si>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</si>
  <si>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</si>
  <si>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</si>
  <si>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</si>
  <si>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</si>
  <si>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</si>
  <si>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Versenysport-tevékenység és támogatása</t>
  </si>
  <si>
    <t>M.n.s. egyéb közösségi, társadalmi tevékenység</t>
  </si>
  <si>
    <t>5. számú melléklet</t>
  </si>
  <si>
    <t>Városi Kincstár (közmunka)</t>
  </si>
  <si>
    <t>Városi Kincstár (saját)</t>
  </si>
  <si>
    <t>Városi Kincstár (közm.)</t>
  </si>
  <si>
    <t>Kincstár kö</t>
  </si>
  <si>
    <t>Kincstár sa</t>
  </si>
  <si>
    <t>- Lak. nem lak. bérleti díja, nem lak.ért.bev</t>
  </si>
  <si>
    <t>B E V É T E L E K</t>
  </si>
  <si>
    <t>1. sz. táblázat</t>
  </si>
  <si>
    <t>Sor-
szám</t>
  </si>
  <si>
    <t>Bevételi jogcím</t>
  </si>
  <si>
    <t>2012. évi előirányzat</t>
  </si>
  <si>
    <t>1.</t>
  </si>
  <si>
    <t>I. Önkormányzat működési bevételei (2+3+4)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</si>
  <si>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</si>
  <si>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</si>
  <si>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</si>
  <si>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</si>
  <si>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</si>
  <si>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</si>
  <si>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</si>
  <si>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</si>
  <si>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</si>
  <si>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</si>
  <si>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</si>
  <si>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</si>
  <si>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</si>
  <si>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</si>
  <si>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</si>
  <si>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</si>
  <si>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</si>
  <si>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</si>
  <si>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</si>
  <si>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</si>
  <si>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</si>
  <si>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</si>
  <si>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</si>
  <si>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</si>
  <si>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</si>
  <si>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</si>
  <si>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</si>
  <si>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</si>
  <si>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</si>
  <si>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</si>
  <si>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</si>
  <si>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</si>
  <si>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</si>
  <si>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</si>
  <si>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</si>
  <si>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</si>
  <si>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</si>
  <si>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</si>
  <si>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</si>
  <si>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</si>
  <si>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</si>
  <si>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</si>
  <si>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</si>
  <si>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</si>
  <si>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</si>
  <si>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</si>
  <si>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</si>
  <si>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</si>
  <si>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</si>
  <si>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</si>
  <si>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</si>
  <si>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</si>
  <si>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</si>
  <si>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</si>
  <si>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</si>
  <si>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</si>
  <si>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</si>
  <si>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</si>
  <si>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</si>
  <si>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</si>
  <si>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</si>
  <si>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</si>
  <si>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</si>
  <si>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</si>
  <si>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</si>
  <si>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</si>
  <si>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</si>
  <si>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</si>
  <si>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</si>
  <si>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</si>
  <si>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</si>
  <si>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</si>
  <si>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</si>
  <si>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</si>
  <si>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</si>
  <si>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</si>
  <si>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</si>
  <si>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</si>
  <si>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</si>
  <si>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</si>
  <si>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</si>
  <si>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</si>
  <si>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</si>
  <si>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</si>
  <si>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</si>
  <si>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</si>
  <si>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</si>
  <si>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</si>
  <si>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</si>
  <si>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</si>
  <si>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</si>
  <si>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</si>
  <si>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</si>
  <si>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</si>
  <si>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</si>
  <si>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</si>
  <si>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</si>
  <si>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</si>
  <si>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</si>
  <si>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</si>
  <si>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</si>
  <si>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</si>
  <si>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</si>
  <si>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</si>
  <si>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</si>
  <si>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</si>
  <si>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</si>
  <si>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</si>
  <si>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</si>
  <si>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</si>
  <si>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</si>
  <si>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</si>
  <si>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</si>
  <si>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</si>
  <si>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</si>
  <si>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</si>
  <si>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</si>
  <si>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</si>
  <si>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</si>
  <si>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</si>
  <si>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</si>
  <si>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</si>
  <si>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</si>
  <si>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</si>
  <si>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</si>
  <si>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</si>
  <si>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</si>
  <si>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</si>
  <si>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</si>
  <si>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</si>
  <si>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</si>
  <si>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</si>
  <si>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</si>
  <si>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</si>
  <si>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</si>
  <si>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</si>
  <si>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</si>
  <si>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</si>
  <si>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</si>
  <si>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</si>
  <si>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</si>
  <si>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</si>
  <si>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</si>
  <si>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</si>
  <si>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</si>
  <si>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</si>
  <si>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</si>
  <si>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</si>
  <si>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</si>
  <si>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</si>
  <si>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</si>
  <si>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</si>
  <si>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</si>
  <si>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</si>
  <si>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</si>
  <si>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</si>
  <si>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</si>
  <si>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</si>
  <si>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</si>
  <si>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</si>
  <si>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</si>
  <si>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</si>
  <si>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</si>
  <si>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</si>
  <si>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</si>
  <si>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</si>
  <si>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</si>
  <si>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</si>
  <si>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</si>
  <si>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</si>
  <si>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</si>
  <si>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</si>
  <si>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</si>
  <si>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</si>
  <si>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</si>
  <si>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</si>
  <si>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</si>
  <si>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</si>
  <si>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</si>
  <si>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</si>
  <si>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</si>
  <si>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</si>
  <si>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</si>
  <si>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</si>
  <si>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</si>
  <si>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</si>
  <si>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</si>
  <si>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</si>
  <si>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</si>
  <si>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</si>
  <si>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</si>
  <si>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</si>
  <si>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</si>
  <si>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</si>
  <si>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</si>
  <si>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</si>
  <si>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</si>
  <si>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</si>
  <si>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</si>
  <si>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1.1.1.</t>
  </si>
  <si>
    <t>1.1.2.</t>
  </si>
  <si>
    <t>1.2.1.</t>
  </si>
  <si>
    <t>1.2.2.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</si>
  <si>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</si>
  <si>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</si>
  <si>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</si>
  <si>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</si>
  <si>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</si>
  <si>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</si>
  <si>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</si>
  <si>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</si>
  <si>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</si>
  <si>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</si>
  <si>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1.1-ből: Működési célú pénzügyi műveletek bevételei (1. mell. 1. sz. tábl. 12.1. sor)</t>
  </si>
  <si>
    <t>Felhalmozási célú pénzügyi műveletek bevételei (1. mell. 1. sz. tábl. 12.2. sor)</t>
  </si>
  <si>
    <t>Finanszírozási célú pénzügyi műv. kiadásai (1. sz. mell .2. sz. táblázat 6.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</si>
  <si>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</si>
  <si>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</si>
  <si>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eredeti előirányzat</t>
  </si>
  <si>
    <t>2012. évi módosított előirányzat</t>
  </si>
  <si>
    <t>- Általános iskola ebédlő</t>
  </si>
  <si>
    <t>- Polg. Hiv. napelemes rendszer kiépítés</t>
  </si>
  <si>
    <t>Egyéb m.n.s. építés- Strand körépület fűtés</t>
  </si>
  <si>
    <t>Statisztikai tevékenység</t>
  </si>
  <si>
    <t>- Egyéb támogatások</t>
  </si>
  <si>
    <t>Közfoglalkoztatás</t>
  </si>
  <si>
    <t>Ingatlanok értékesítése</t>
  </si>
  <si>
    <t>Tartalékok</t>
  </si>
  <si>
    <t>Önkorm.és többc.kistérségi társ.-ok igazgatási tev.</t>
  </si>
  <si>
    <t>Városi Kincstár összesen</t>
  </si>
  <si>
    <t>Polgármesteri Hivatal</t>
  </si>
  <si>
    <t>VK össz.:</t>
  </si>
  <si>
    <t>Polg.Hiv.</t>
  </si>
  <si>
    <t>Társ.szoc.juttatások</t>
  </si>
  <si>
    <t>Városi Kincstár összesen:</t>
  </si>
  <si>
    <t>Közterület rendjének fenntartása</t>
  </si>
  <si>
    <t>Polgári védelem ágazati feladatai</t>
  </si>
  <si>
    <t>Bérlakás felújítás</t>
  </si>
  <si>
    <t>Központi költségvetési befizetések</t>
  </si>
  <si>
    <t>Egyéb közfoglalkoztatás</t>
  </si>
  <si>
    <t>Óvoda bővítés pályázat</t>
  </si>
  <si>
    <t>Egyéb bevételek</t>
  </si>
  <si>
    <t>Függő, átfutó tételek</t>
  </si>
  <si>
    <t>9.</t>
  </si>
  <si>
    <t>Pénzmaradvány átadás</t>
  </si>
  <si>
    <t>Függő, átfutó, kiegyenlítő bevételek</t>
  </si>
  <si>
    <t>ÖNHIKI</t>
  </si>
  <si>
    <t>Pénzmaradvány átvétel helyi önkormányzatoktól, költségvetési szerveiktől</t>
  </si>
  <si>
    <t>6. számú melléklet</t>
  </si>
  <si>
    <t xml:space="preserve">   7. számú melléklet</t>
  </si>
  <si>
    <t>Települési nemzetiségi önk. igazgatási tevékenysége</t>
  </si>
  <si>
    <t>I-III. negyedévi teljesítés</t>
  </si>
  <si>
    <t>I-III. negyedévi  teljesítés</t>
  </si>
  <si>
    <t>2012. I-III. negyedévi</t>
  </si>
  <si>
    <t>2012. I-III. negyedévi teljesítése</t>
  </si>
  <si>
    <t>2012. I-III. negyedéves teljesítése</t>
  </si>
  <si>
    <t>Az önkormányzat szakfeladatainak bevételei és kiadásai 2012. I-III. negyedévben</t>
  </si>
  <si>
    <t>A polgármesteri hivatal szakfeladatainak bevételei és kiadásai 2012. I-III. negyedévben</t>
  </si>
  <si>
    <t xml:space="preserve">2012. év I-III. negyedévében </t>
  </si>
  <si>
    <t>Önkorm.képviselőválasztásokhoz kapcs.tev.</t>
  </si>
  <si>
    <t>Orsz.és helyi nemzetiségi választás</t>
  </si>
  <si>
    <t>Termőföld bérbeadásából szárm.jöv.adó</t>
  </si>
  <si>
    <t>Önkormányzati képviselő választáshoz kapcs.tev.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</si>
</sst>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MS Sans Serif"/>
      <family val="0"/>
    </font>
    <font>
      <b/>
      <sz val="8"/>
      <name val="MS Sans Serif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 CE"/>
      <family val="1"/>
    </font>
    <font>
      <b/>
      <sz val="8"/>
      <color indexed="10"/>
      <name val="Times New Roman CE"/>
      <family val="1"/>
    </font>
    <font>
      <b/>
      <i/>
      <sz val="9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0" xfId="4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165" fontId="8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5" fontId="7" fillId="0" borderId="0" xfId="4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26" xfId="0" applyFont="1" applyBorder="1" applyAlignment="1">
      <alignment/>
    </xf>
    <xf numFmtId="0" fontId="17" fillId="0" borderId="2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3" fontId="4" fillId="0" borderId="10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6" fillId="0" borderId="33" xfId="40" applyNumberFormat="1" applyFont="1" applyBorder="1" applyAlignment="1">
      <alignment vertical="center"/>
    </xf>
    <xf numFmtId="3" fontId="6" fillId="0" borderId="34" xfId="40" applyNumberFormat="1" applyFont="1" applyBorder="1" applyAlignment="1">
      <alignment vertical="center"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10" fillId="0" borderId="37" xfId="0" applyFont="1" applyBorder="1" applyAlignment="1">
      <alignment horizontal="centerContinuous" vertical="center"/>
    </xf>
    <xf numFmtId="3" fontId="9" fillId="0" borderId="3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15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165" fontId="14" fillId="0" borderId="26" xfId="40" applyNumberFormat="1" applyFont="1" applyBorder="1" applyAlignment="1">
      <alignment/>
    </xf>
    <xf numFmtId="165" fontId="14" fillId="0" borderId="43" xfId="40" applyNumberFormat="1" applyFont="1" applyBorder="1" applyAlignment="1">
      <alignment/>
    </xf>
    <xf numFmtId="165" fontId="14" fillId="0" borderId="44" xfId="40" applyNumberFormat="1" applyFont="1" applyBorder="1" applyAlignment="1">
      <alignment/>
    </xf>
    <xf numFmtId="165" fontId="14" fillId="0" borderId="24" xfId="40" applyNumberFormat="1" applyFont="1" applyBorder="1" applyAlignment="1">
      <alignment/>
    </xf>
    <xf numFmtId="165" fontId="15" fillId="0" borderId="45" xfId="40" applyNumberFormat="1" applyFont="1" applyBorder="1" applyAlignment="1" quotePrefix="1">
      <alignment/>
    </xf>
    <xf numFmtId="165" fontId="15" fillId="0" borderId="46" xfId="40" applyNumberFormat="1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4" fillId="0" borderId="45" xfId="40" applyNumberFormat="1" applyFont="1" applyBorder="1" applyAlignment="1">
      <alignment/>
    </xf>
    <xf numFmtId="165" fontId="14" fillId="0" borderId="46" xfId="40" applyNumberFormat="1" applyFont="1" applyBorder="1" applyAlignment="1">
      <alignment/>
    </xf>
    <xf numFmtId="165" fontId="14" fillId="0" borderId="47" xfId="40" applyNumberFormat="1" applyFont="1" applyBorder="1" applyAlignment="1">
      <alignment/>
    </xf>
    <xf numFmtId="165" fontId="14" fillId="0" borderId="48" xfId="40" applyNumberFormat="1" applyFont="1" applyBorder="1" applyAlignment="1">
      <alignment/>
    </xf>
    <xf numFmtId="165" fontId="14" fillId="0" borderId="49" xfId="40" applyNumberFormat="1" applyFont="1" applyBorder="1" applyAlignment="1">
      <alignment/>
    </xf>
    <xf numFmtId="165" fontId="14" fillId="0" borderId="31" xfId="40" applyNumberFormat="1" applyFont="1" applyBorder="1" applyAlignment="1">
      <alignment horizontal="center" vertical="center"/>
    </xf>
    <xf numFmtId="165" fontId="15" fillId="0" borderId="45" xfId="40" applyNumberFormat="1" applyFont="1" applyBorder="1" applyAlignment="1">
      <alignment/>
    </xf>
    <xf numFmtId="165" fontId="4" fillId="0" borderId="45" xfId="40" applyNumberFormat="1" applyFont="1" applyBorder="1" applyAlignment="1">
      <alignment/>
    </xf>
    <xf numFmtId="0" fontId="0" fillId="0" borderId="17" xfId="0" applyBorder="1" applyAlignment="1">
      <alignment/>
    </xf>
    <xf numFmtId="165" fontId="4" fillId="0" borderId="17" xfId="40" applyNumberFormat="1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165" fontId="14" fillId="0" borderId="51" xfId="40" applyNumberFormat="1" applyFont="1" applyBorder="1" applyAlignment="1">
      <alignment/>
    </xf>
    <xf numFmtId="165" fontId="23" fillId="0" borderId="52" xfId="0" applyNumberFormat="1" applyFont="1" applyBorder="1" applyAlignment="1">
      <alignment/>
    </xf>
    <xf numFmtId="165" fontId="23" fillId="0" borderId="17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8" fillId="0" borderId="5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7" xfId="0" applyFont="1" applyBorder="1" applyAlignment="1">
      <alignment/>
    </xf>
    <xf numFmtId="3" fontId="18" fillId="0" borderId="4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9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56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53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/>
    </xf>
    <xf numFmtId="10" fontId="18" fillId="0" borderId="10" xfId="65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68" fontId="6" fillId="0" borderId="58" xfId="0" applyNumberFormat="1" applyFont="1" applyBorder="1" applyAlignment="1">
      <alignment/>
    </xf>
    <xf numFmtId="0" fontId="9" fillId="0" borderId="59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34" xfId="0" applyNumberFormat="1" applyFont="1" applyBorder="1" applyAlignment="1">
      <alignment/>
    </xf>
    <xf numFmtId="10" fontId="18" fillId="0" borderId="15" xfId="65" applyNumberFormat="1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10" fontId="18" fillId="0" borderId="13" xfId="65" applyNumberFormat="1" applyFont="1" applyBorder="1" applyAlignment="1">
      <alignment horizontal="center"/>
    </xf>
    <xf numFmtId="0" fontId="18" fillId="0" borderId="52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10" fontId="18" fillId="0" borderId="22" xfId="65" applyNumberFormat="1" applyFont="1" applyBorder="1" applyAlignment="1">
      <alignment/>
    </xf>
    <xf numFmtId="10" fontId="18" fillId="0" borderId="13" xfId="65" applyNumberFormat="1" applyFont="1" applyBorder="1" applyAlignment="1">
      <alignment/>
    </xf>
    <xf numFmtId="10" fontId="18" fillId="0" borderId="15" xfId="65" applyNumberFormat="1" applyFont="1" applyBorder="1" applyAlignment="1">
      <alignment/>
    </xf>
    <xf numFmtId="10" fontId="18" fillId="0" borderId="57" xfId="65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0" fontId="18" fillId="0" borderId="57" xfId="65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0" fontId="18" fillId="0" borderId="32" xfId="65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0" fontId="18" fillId="0" borderId="62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0" fontId="18" fillId="0" borderId="36" xfId="65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0" fontId="18" fillId="0" borderId="23" xfId="65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10" fontId="18" fillId="0" borderId="0" xfId="65" applyNumberFormat="1" applyFont="1" applyBorder="1" applyAlignment="1">
      <alignment horizontal="center"/>
    </xf>
    <xf numFmtId="188" fontId="14" fillId="0" borderId="0" xfId="58" applyNumberFormat="1" applyFont="1" applyFill="1" applyBorder="1" applyAlignment="1" applyProtection="1">
      <alignment horizontal="centerContinuous" vertical="center"/>
      <protection/>
    </xf>
    <xf numFmtId="0" fontId="15" fillId="0" borderId="0" xfId="58" applyFill="1">
      <alignment/>
      <protection/>
    </xf>
    <xf numFmtId="0" fontId="18" fillId="0" borderId="33" xfId="58" applyFont="1" applyFill="1" applyBorder="1" applyAlignment="1" applyProtection="1">
      <alignment horizontal="center" vertical="center" wrapText="1"/>
      <protection/>
    </xf>
    <xf numFmtId="0" fontId="18" fillId="0" borderId="63" xfId="58" applyFont="1" applyFill="1" applyBorder="1" applyAlignment="1" applyProtection="1">
      <alignment horizontal="center" vertical="center" wrapText="1"/>
      <protection/>
    </xf>
    <xf numFmtId="0" fontId="10" fillId="0" borderId="33" xfId="58" applyFont="1" applyFill="1" applyBorder="1" applyAlignment="1" applyProtection="1">
      <alignment horizontal="center" vertical="center" wrapText="1"/>
      <protection/>
    </xf>
    <xf numFmtId="0" fontId="10" fillId="0" borderId="63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10" fillId="0" borderId="64" xfId="58" applyFont="1" applyFill="1" applyBorder="1" applyAlignment="1" applyProtection="1">
      <alignment horizontal="left" vertical="center" wrapText="1" indent="1"/>
      <protection/>
    </xf>
    <xf numFmtId="0" fontId="4" fillId="0" borderId="0" xfId="58" applyFont="1" applyFill="1">
      <alignment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55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49" fontId="9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1"/>
      <protection/>
    </xf>
    <xf numFmtId="49" fontId="9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6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2"/>
      <protection/>
    </xf>
    <xf numFmtId="0" fontId="9" fillId="0" borderId="22" xfId="58" applyFont="1" applyFill="1" applyBorder="1" applyAlignment="1" applyProtection="1">
      <alignment horizontal="left" vertical="center" wrapText="1" indent="2"/>
      <protection/>
    </xf>
    <xf numFmtId="0" fontId="13" fillId="0" borderId="63" xfId="58" applyFont="1" applyFill="1" applyBorder="1" applyAlignment="1" applyProtection="1">
      <alignment horizontal="left" vertical="center" wrapText="1" indent="1"/>
      <protection/>
    </xf>
    <xf numFmtId="49" fontId="10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2"/>
      <protection/>
    </xf>
    <xf numFmtId="49" fontId="9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58" applyFont="1" applyFill="1" applyBorder="1" applyAlignment="1" applyProtection="1">
      <alignment horizontal="left" vertical="center" wrapText="1" indent="2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188" fontId="14" fillId="0" borderId="0" xfId="58" applyNumberFormat="1" applyFont="1" applyFill="1" applyBorder="1" applyAlignment="1" applyProtection="1">
      <alignment vertical="center" wrapText="1"/>
      <protection/>
    </xf>
    <xf numFmtId="0" fontId="9" fillId="0" borderId="67" xfId="58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indent="6"/>
      <protection/>
    </xf>
    <xf numFmtId="0" fontId="9" fillId="0" borderId="10" xfId="58" applyFont="1" applyFill="1" applyBorder="1" applyAlignment="1" applyProtection="1">
      <alignment horizontal="left" vertical="center" wrapText="1" indent="6"/>
      <protection/>
    </xf>
    <xf numFmtId="0" fontId="9" fillId="0" borderId="22" xfId="58" applyFont="1" applyFill="1" applyBorder="1" applyAlignment="1" applyProtection="1">
      <alignment horizontal="left" vertical="center" wrapText="1" indent="6"/>
      <protection/>
    </xf>
    <xf numFmtId="0" fontId="10" fillId="0" borderId="63" xfId="58" applyFont="1" applyFill="1" applyBorder="1" applyAlignment="1" applyProtection="1">
      <alignment vertical="center" wrapText="1"/>
      <protection/>
    </xf>
    <xf numFmtId="0" fontId="14" fillId="0" borderId="0" xfId="58" applyFont="1" applyFill="1">
      <alignment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0" fontId="48" fillId="0" borderId="0" xfId="58" applyFont="1" applyFill="1">
      <alignment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3" fontId="9" fillId="0" borderId="29" xfId="58" applyNumberFormat="1" applyFont="1" applyFill="1" applyBorder="1" applyAlignment="1" applyProtection="1">
      <alignment horizontal="right" vertical="center" wrapText="1"/>
      <protection/>
    </xf>
    <xf numFmtId="3" fontId="9" fillId="0" borderId="69" xfId="58" applyNumberFormat="1" applyFont="1" applyFill="1" applyBorder="1" applyAlignment="1" applyProtection="1">
      <alignment horizontal="right" vertical="center" wrapText="1"/>
      <protection/>
    </xf>
    <xf numFmtId="3" fontId="9" fillId="0" borderId="70" xfId="58" applyNumberFormat="1" applyFont="1" applyFill="1" applyBorder="1" applyAlignment="1" applyProtection="1">
      <alignment horizontal="right" vertical="center" wrapText="1"/>
      <protection/>
    </xf>
    <xf numFmtId="3" fontId="9" fillId="0" borderId="30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center" vertical="center" wrapText="1"/>
      <protection/>
    </xf>
    <xf numFmtId="188" fontId="9" fillId="0" borderId="29" xfId="58" applyNumberFormat="1" applyFont="1" applyFill="1" applyBorder="1" applyAlignment="1" applyProtection="1">
      <alignment vertical="center" wrapText="1"/>
      <protection locked="0"/>
    </xf>
    <xf numFmtId="188" fontId="9" fillId="0" borderId="70" xfId="58" applyNumberFormat="1" applyFont="1" applyFill="1" applyBorder="1" applyAlignment="1" applyProtection="1">
      <alignment vertical="center" wrapText="1"/>
      <protection locked="0"/>
    </xf>
    <xf numFmtId="188" fontId="10" fillId="0" borderId="68" xfId="58" applyNumberFormat="1" applyFont="1" applyFill="1" applyBorder="1" applyAlignment="1" applyProtection="1">
      <alignment vertical="center" wrapTex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vertical="center" wrapText="1"/>
      <protection/>
    </xf>
    <xf numFmtId="188" fontId="9" fillId="0" borderId="69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68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68" xfId="58" applyNumberFormat="1" applyFont="1" applyFill="1" applyBorder="1" applyAlignment="1" applyProtection="1">
      <alignment horizontal="right" vertical="center" wrapText="1"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1" fillId="0" borderId="69" xfId="58" applyNumberFormat="1" applyFont="1" applyFill="1" applyBorder="1" applyAlignment="1" applyProtection="1">
      <alignment horizontal="right" vertical="center" wrapText="1"/>
      <protection/>
    </xf>
    <xf numFmtId="0" fontId="9" fillId="0" borderId="0" xfId="58" applyFont="1" applyFill="1" applyBorder="1" applyAlignment="1" applyProtection="1">
      <alignment horizontal="left" indent="1"/>
      <protection/>
    </xf>
    <xf numFmtId="0" fontId="49" fillId="0" borderId="0" xfId="58" applyFont="1" applyFill="1">
      <alignment/>
      <protection/>
    </xf>
    <xf numFmtId="0" fontId="9" fillId="0" borderId="10" xfId="58" applyFont="1" applyFill="1" applyBorder="1" applyAlignment="1" applyProtection="1">
      <alignment horizontal="left" indent="5"/>
      <protection/>
    </xf>
    <xf numFmtId="0" fontId="9" fillId="0" borderId="18" xfId="58" applyFont="1" applyFill="1" applyBorder="1" applyAlignment="1" applyProtection="1">
      <alignment horizontal="left" indent="5"/>
      <protection/>
    </xf>
    <xf numFmtId="0" fontId="46" fillId="0" borderId="0" xfId="57" applyFont="1" applyFill="1" applyBorder="1" applyAlignment="1" applyProtection="1">
      <alignment horizontal="right"/>
      <protection/>
    </xf>
    <xf numFmtId="188" fontId="9" fillId="18" borderId="70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68" xfId="58" applyFont="1" applyFill="1" applyBorder="1" applyAlignment="1" applyProtection="1">
      <alignment vertical="center" wrapText="1"/>
      <protection/>
    </xf>
    <xf numFmtId="3" fontId="9" fillId="0" borderId="38" xfId="58" applyNumberFormat="1" applyFont="1" applyFill="1" applyBorder="1" applyAlignment="1" applyProtection="1">
      <alignment horizontal="right" vertical="center" wrapText="1"/>
      <protection/>
    </xf>
    <xf numFmtId="3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71" xfId="58" applyFont="1" applyFill="1" applyBorder="1" applyAlignment="1" applyProtection="1">
      <alignment horizontal="left" vertical="center" wrapText="1" indent="1"/>
      <protection/>
    </xf>
    <xf numFmtId="0" fontId="10" fillId="0" borderId="71" xfId="58" applyFont="1" applyFill="1" applyBorder="1" applyAlignment="1" applyProtection="1">
      <alignment horizontal="center" vertical="center" wrapTex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left" vertical="center" wrapText="1" inden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67" xfId="0" applyNumberFormat="1" applyFont="1" applyBorder="1" applyAlignment="1">
      <alignment/>
    </xf>
    <xf numFmtId="188" fontId="50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53" xfId="0" applyFont="1" applyBorder="1" applyAlignment="1">
      <alignment/>
    </xf>
    <xf numFmtId="3" fontId="4" fillId="0" borderId="65" xfId="40" applyNumberFormat="1" applyFont="1" applyBorder="1" applyAlignment="1">
      <alignment/>
    </xf>
    <xf numFmtId="3" fontId="4" fillId="0" borderId="55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0" fontId="6" fillId="0" borderId="31" xfId="0" applyFont="1" applyBorder="1" applyAlignment="1">
      <alignment/>
    </xf>
    <xf numFmtId="3" fontId="6" fillId="0" borderId="33" xfId="40" applyNumberFormat="1" applyFont="1" applyBorder="1" applyAlignment="1">
      <alignment/>
    </xf>
    <xf numFmtId="0" fontId="51" fillId="0" borderId="0" xfId="0" applyFont="1" applyAlignment="1">
      <alignment/>
    </xf>
    <xf numFmtId="0" fontId="10" fillId="0" borderId="21" xfId="0" applyFont="1" applyBorder="1" applyAlignment="1">
      <alignment/>
    </xf>
    <xf numFmtId="3" fontId="10" fillId="0" borderId="64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52" fillId="0" borderId="3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52" xfId="0" applyFont="1" applyBorder="1" applyAlignment="1">
      <alignment/>
    </xf>
    <xf numFmtId="3" fontId="12" fillId="0" borderId="63" xfId="0" applyNumberFormat="1" applyFont="1" applyBorder="1" applyAlignment="1">
      <alignment/>
    </xf>
    <xf numFmtId="0" fontId="6" fillId="0" borderId="40" xfId="0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4" fillId="0" borderId="50" xfId="0" applyFont="1" applyBorder="1" applyAlignment="1">
      <alignment/>
    </xf>
    <xf numFmtId="0" fontId="55" fillId="0" borderId="74" xfId="0" applyFont="1" applyBorder="1" applyAlignment="1">
      <alignment/>
    </xf>
    <xf numFmtId="0" fontId="55" fillId="0" borderId="72" xfId="0" applyFont="1" applyBorder="1" applyAlignment="1">
      <alignment/>
    </xf>
    <xf numFmtId="3" fontId="55" fillId="0" borderId="58" xfId="0" applyNumberFormat="1" applyFont="1" applyBorder="1" applyAlignment="1">
      <alignment/>
    </xf>
    <xf numFmtId="3" fontId="55" fillId="0" borderId="75" xfId="0" applyNumberFormat="1" applyFont="1" applyBorder="1" applyAlignment="1">
      <alignment/>
    </xf>
    <xf numFmtId="3" fontId="54" fillId="0" borderId="34" xfId="0" applyNumberFormat="1" applyFont="1" applyBorder="1" applyAlignment="1">
      <alignment/>
    </xf>
    <xf numFmtId="3" fontId="10" fillId="0" borderId="74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6" xfId="0" applyNumberFormat="1" applyFont="1" applyBorder="1" applyAlignment="1">
      <alignment/>
    </xf>
    <xf numFmtId="3" fontId="56" fillId="0" borderId="76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5" fillId="0" borderId="0" xfId="58" applyNumberFormat="1" applyFill="1">
      <alignment/>
      <protection/>
    </xf>
    <xf numFmtId="3" fontId="9" fillId="0" borderId="22" xfId="58" applyNumberFormat="1" applyFont="1" applyFill="1" applyBorder="1">
      <alignment/>
      <protection/>
    </xf>
    <xf numFmtId="3" fontId="9" fillId="0" borderId="23" xfId="58" applyNumberFormat="1" applyFont="1" applyFill="1" applyBorder="1">
      <alignment/>
      <protection/>
    </xf>
    <xf numFmtId="3" fontId="9" fillId="0" borderId="63" xfId="58" applyNumberFormat="1" applyFont="1" applyFill="1" applyBorder="1">
      <alignment/>
      <protection/>
    </xf>
    <xf numFmtId="3" fontId="9" fillId="0" borderId="34" xfId="58" applyNumberFormat="1" applyFont="1" applyFill="1" applyBorder="1">
      <alignment/>
      <protection/>
    </xf>
    <xf numFmtId="3" fontId="9" fillId="0" borderId="36" xfId="58" applyNumberFormat="1" applyFont="1" applyFill="1" applyBorder="1">
      <alignment/>
      <protection/>
    </xf>
    <xf numFmtId="3" fontId="9" fillId="0" borderId="76" xfId="58" applyNumberFormat="1" applyFont="1" applyFill="1" applyBorder="1">
      <alignment/>
      <protection/>
    </xf>
    <xf numFmtId="3" fontId="9" fillId="0" borderId="10" xfId="58" applyNumberFormat="1" applyFont="1" applyFill="1" applyBorder="1">
      <alignment/>
      <protection/>
    </xf>
    <xf numFmtId="3" fontId="9" fillId="0" borderId="15" xfId="58" applyNumberFormat="1" applyFont="1" applyFill="1" applyBorder="1">
      <alignment/>
      <protection/>
    </xf>
    <xf numFmtId="3" fontId="9" fillId="0" borderId="55" xfId="58" applyNumberFormat="1" applyFont="1" applyFill="1" applyBorder="1">
      <alignment/>
      <protection/>
    </xf>
    <xf numFmtId="3" fontId="9" fillId="0" borderId="60" xfId="58" applyNumberFormat="1" applyFont="1" applyFill="1" applyBorder="1">
      <alignment/>
      <protection/>
    </xf>
    <xf numFmtId="3" fontId="57" fillId="0" borderId="60" xfId="58" applyNumberFormat="1" applyFont="1" applyFill="1" applyBorder="1">
      <alignment/>
      <protection/>
    </xf>
    <xf numFmtId="3" fontId="9" fillId="0" borderId="0" xfId="58" applyNumberFormat="1" applyFont="1" applyFill="1" applyBorder="1">
      <alignment/>
      <protection/>
    </xf>
    <xf numFmtId="3" fontId="9" fillId="0" borderId="18" xfId="58" applyNumberFormat="1" applyFont="1" applyFill="1" applyBorder="1">
      <alignment/>
      <protection/>
    </xf>
    <xf numFmtId="3" fontId="9" fillId="0" borderId="57" xfId="58" applyNumberFormat="1" applyFont="1" applyFill="1" applyBorder="1">
      <alignment/>
      <protection/>
    </xf>
    <xf numFmtId="0" fontId="10" fillId="0" borderId="71" xfId="58" applyFont="1" applyFill="1" applyBorder="1" applyAlignment="1" applyProtection="1">
      <alignment vertical="center" wrapText="1"/>
      <protection/>
    </xf>
    <xf numFmtId="188" fontId="10" fillId="0" borderId="31" xfId="58" applyNumberFormat="1" applyFont="1" applyFill="1" applyBorder="1" applyAlignment="1" applyProtection="1">
      <alignment vertical="center" wrapText="1"/>
      <protection locked="0"/>
    </xf>
    <xf numFmtId="0" fontId="10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/>
    </xf>
    <xf numFmtId="0" fontId="10" fillId="0" borderId="33" xfId="58" applyFont="1" applyFill="1" applyBorder="1" applyAlignment="1" applyProtection="1">
      <alignment vertical="center" wrapText="1"/>
      <protection/>
    </xf>
    <xf numFmtId="0" fontId="10" fillId="0" borderId="40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vertical="center" wrapText="1"/>
      <protection/>
    </xf>
    <xf numFmtId="3" fontId="10" fillId="0" borderId="63" xfId="58" applyNumberFormat="1" applyFont="1" applyFill="1" applyBorder="1">
      <alignment/>
      <protection/>
    </xf>
    <xf numFmtId="3" fontId="10" fillId="0" borderId="34" xfId="58" applyNumberFormat="1" applyFont="1" applyFill="1" applyBorder="1">
      <alignment/>
      <protection/>
    </xf>
    <xf numFmtId="0" fontId="9" fillId="0" borderId="55" xfId="58" applyFont="1" applyFill="1" applyBorder="1" applyAlignment="1" applyProtection="1">
      <alignment horizontal="left" vertical="center" wrapText="1" indent="2"/>
      <protection/>
    </xf>
    <xf numFmtId="0" fontId="10" fillId="0" borderId="54" xfId="58" applyFont="1" applyFill="1" applyBorder="1" applyAlignment="1" applyProtection="1">
      <alignment horizontal="left" vertical="center" wrapText="1" indent="1"/>
      <protection/>
    </xf>
    <xf numFmtId="0" fontId="18" fillId="0" borderId="54" xfId="58" applyFont="1" applyFill="1" applyBorder="1" applyAlignment="1" applyProtection="1">
      <alignment vertical="center" wrapText="1"/>
      <protection/>
    </xf>
    <xf numFmtId="188" fontId="10" fillId="0" borderId="54" xfId="58" applyNumberFormat="1" applyFont="1" applyFill="1" applyBorder="1" applyAlignment="1" applyProtection="1">
      <alignment vertical="center" wrapText="1"/>
      <protection/>
    </xf>
    <xf numFmtId="188" fontId="10" fillId="0" borderId="19" xfId="58" applyNumberFormat="1" applyFont="1" applyFill="1" applyBorder="1" applyAlignment="1" applyProtection="1">
      <alignment vertical="center" wrapText="1"/>
      <protection/>
    </xf>
    <xf numFmtId="49" fontId="9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63" xfId="58" applyFont="1" applyFill="1" applyBorder="1" applyAlignment="1" applyProtection="1">
      <alignment horizontal="left" vertical="center" wrapText="1" indent="2"/>
      <protection/>
    </xf>
    <xf numFmtId="188" fontId="9" fillId="18" borderId="63" xfId="58" applyNumberFormat="1" applyFont="1" applyFill="1" applyBorder="1" applyAlignment="1" applyProtection="1">
      <alignment horizontal="right" vertical="center" wrapText="1"/>
      <protection locked="0"/>
    </xf>
    <xf numFmtId="188" fontId="9" fillId="18" borderId="68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Border="1" applyAlignment="1">
      <alignment/>
    </xf>
    <xf numFmtId="3" fontId="10" fillId="0" borderId="23" xfId="58" applyNumberFormat="1" applyFont="1" applyFill="1" applyBorder="1" applyAlignment="1">
      <alignment horizontal="center"/>
      <protection/>
    </xf>
    <xf numFmtId="3" fontId="10" fillId="0" borderId="22" xfId="58" applyNumberFormat="1" applyFont="1" applyFill="1" applyBorder="1" applyAlignment="1">
      <alignment horizontal="center"/>
      <protection/>
    </xf>
    <xf numFmtId="49" fontId="10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49" fontId="9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3" xfId="58" applyFont="1" applyFill="1" applyBorder="1" applyAlignment="1" applyProtection="1">
      <alignment horizontal="left" vertical="center" wrapText="1" indent="2"/>
      <protection/>
    </xf>
    <xf numFmtId="188" fontId="9" fillId="0" borderId="68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188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8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34" xfId="58" applyNumberFormat="1" applyFont="1" applyFill="1" applyBorder="1" applyAlignment="1" applyProtection="1">
      <alignment horizontal="right" vertical="center" wrapText="1"/>
      <protection/>
    </xf>
    <xf numFmtId="188" fontId="11" fillId="0" borderId="15" xfId="58" applyNumberFormat="1" applyFont="1" applyFill="1" applyBorder="1" applyAlignment="1" applyProtection="1">
      <alignment horizontal="right" vertical="center" wrapTex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/>
    </xf>
    <xf numFmtId="188" fontId="9" fillId="0" borderId="13" xfId="58" applyNumberFormat="1" applyFont="1" applyFill="1" applyBorder="1" applyAlignment="1" applyProtection="1">
      <alignment horizontal="right" vertical="center" wrapText="1"/>
      <protection/>
    </xf>
    <xf numFmtId="188" fontId="9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10" fillId="0" borderId="50" xfId="58" applyNumberFormat="1" applyFont="1" applyFill="1" applyBorder="1" applyAlignment="1" applyProtection="1">
      <alignment horizontal="right" vertical="center" wrapText="1"/>
      <protection/>
    </xf>
    <xf numFmtId="3" fontId="9" fillId="0" borderId="76" xfId="58" applyNumberFormat="1" applyFont="1" applyFill="1" applyBorder="1" applyAlignment="1" applyProtection="1">
      <alignment horizontal="right" vertical="center" wrapText="1"/>
      <protection/>
    </xf>
    <xf numFmtId="3" fontId="9" fillId="0" borderId="15" xfId="58" applyNumberFormat="1" applyFont="1" applyFill="1" applyBorder="1" applyAlignment="1" applyProtection="1">
      <alignment horizontal="right" vertical="center" wrapText="1"/>
      <protection/>
    </xf>
    <xf numFmtId="3" fontId="9" fillId="0" borderId="60" xfId="58" applyNumberFormat="1" applyFont="1" applyFill="1" applyBorder="1" applyAlignment="1" applyProtection="1">
      <alignment horizontal="right" vertical="center" wrapText="1"/>
      <protection/>
    </xf>
    <xf numFmtId="3" fontId="9" fillId="0" borderId="23" xfId="58" applyNumberFormat="1" applyFont="1" applyFill="1" applyBorder="1" applyAlignment="1" applyProtection="1">
      <alignment horizontal="right" vertical="center" wrapText="1"/>
      <protection/>
    </xf>
    <xf numFmtId="3" fontId="9" fillId="0" borderId="57" xfId="58" applyNumberFormat="1" applyFont="1" applyFill="1" applyBorder="1" applyAlignment="1" applyProtection="1">
      <alignment horizontal="right" vertical="center" wrapText="1"/>
      <protection/>
    </xf>
    <xf numFmtId="3" fontId="9" fillId="0" borderId="68" xfId="58" applyNumberFormat="1" applyFont="1" applyFill="1" applyBorder="1">
      <alignment/>
      <protection/>
    </xf>
    <xf numFmtId="3" fontId="17" fillId="0" borderId="10" xfId="0" applyNumberFormat="1" applyFont="1" applyFill="1" applyBorder="1" applyAlignment="1">
      <alignment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3" fontId="55" fillId="0" borderId="72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7" fillId="0" borderId="2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Continuous"/>
    </xf>
    <xf numFmtId="188" fontId="11" fillId="0" borderId="36" xfId="58" applyNumberFormat="1" applyFont="1" applyFill="1" applyBorder="1" applyAlignment="1" applyProtection="1">
      <alignment horizontal="right" vertical="center" wrapText="1"/>
      <protection/>
    </xf>
    <xf numFmtId="3" fontId="27" fillId="0" borderId="6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10" fontId="18" fillId="0" borderId="10" xfId="65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10" fontId="18" fillId="0" borderId="15" xfId="65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58" fillId="0" borderId="20" xfId="0" applyNumberFormat="1" applyFont="1" applyBorder="1" applyAlignment="1">
      <alignment/>
    </xf>
    <xf numFmtId="0" fontId="0" fillId="0" borderId="77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7" fillId="0" borderId="0" xfId="58" applyFont="1" applyFill="1" applyBorder="1" applyAlignment="1" applyProtection="1">
      <alignment horizontal="left" vertical="center" wrapText="1"/>
      <protection/>
    </xf>
    <xf numFmtId="188" fontId="24" fillId="0" borderId="0" xfId="58" applyNumberFormat="1" applyFont="1" applyFill="1" applyBorder="1" applyAlignment="1" applyProtection="1">
      <alignment horizontal="left" vertical="center"/>
      <protection/>
    </xf>
    <xf numFmtId="188" fontId="24" fillId="0" borderId="78" xfId="58" applyNumberFormat="1" applyFont="1" applyFill="1" applyBorder="1" applyAlignment="1" applyProtection="1">
      <alignment horizontal="left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wrapText="1"/>
      <protection/>
    </xf>
    <xf numFmtId="188" fontId="1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I147"/>
  <sheetViews>
    <sheetView zoomScale="120" zoomScaleNormal="120" zoomScaleSheetLayoutView="100" workbookViewId="0" topLeftCell="A25">
      <selection activeCell="F70" sqref="F70"/>
    </sheetView>
  </sheetViews>
  <sheetFormatPr defaultColWidth="9.140625" defaultRowHeight="12.75"/>
  <cols>
    <col min="1" max="1" width="6.421875" style="211" customWidth="1"/>
    <col min="2" max="2" width="68.00390625" style="211" customWidth="1"/>
    <col min="3" max="3" width="8.7109375" style="211" customWidth="1"/>
    <col min="4" max="4" width="8.57421875" style="211" customWidth="1"/>
    <col min="5" max="5" width="8.421875" style="211" customWidth="1"/>
    <col min="6" max="16384" width="8.00390625" style="211" customWidth="1"/>
  </cols>
  <sheetData>
    <row r="1" spans="1:3" ht="15.75" customHeight="1">
      <c r="A1" s="210" t="s">
        <v>131</v>
      </c>
      <c r="B1" s="302"/>
      <c r="C1" s="210"/>
    </row>
    <row r="2" spans="1:3" ht="15.75" customHeight="1" thickBot="1">
      <c r="A2" s="428" t="s">
        <v>132</v>
      </c>
      <c r="B2" s="428"/>
      <c r="C2" s="291"/>
    </row>
    <row r="3" spans="1:5" ht="37.5" customHeight="1" thickBot="1">
      <c r="A3" s="212" t="s">
        <v>133</v>
      </c>
      <c r="B3" s="213" t="s">
        <v>134</v>
      </c>
      <c r="C3" s="262" t="s">
        <v>356</v>
      </c>
      <c r="D3" s="401" t="s">
        <v>357</v>
      </c>
      <c r="E3" s="402" t="s">
        <v>389</v>
      </c>
    </row>
    <row r="4" spans="1:5" s="216" customFormat="1" ht="12" customHeight="1" thickBot="1">
      <c r="A4" s="214">
        <v>1</v>
      </c>
      <c r="B4" s="215">
        <v>2</v>
      </c>
      <c r="C4" s="297">
        <v>3</v>
      </c>
      <c r="D4" s="374">
        <v>4</v>
      </c>
      <c r="E4" s="373">
        <v>5</v>
      </c>
    </row>
    <row r="5" spans="1:5" s="218" customFormat="1" ht="12" customHeight="1" thickBot="1">
      <c r="A5" s="217" t="s">
        <v>136</v>
      </c>
      <c r="B5" s="296" t="s">
        <v>137</v>
      </c>
      <c r="C5" s="298">
        <f>+C6+C13+C22</f>
        <v>607059</v>
      </c>
      <c r="D5" s="298">
        <f>+D6+D13+D22</f>
        <v>553046</v>
      </c>
      <c r="E5" s="385">
        <f>+E6+E13+E22</f>
        <v>451147</v>
      </c>
    </row>
    <row r="6" spans="1:5" s="218" customFormat="1" ht="12" customHeight="1" thickBot="1">
      <c r="A6" s="219" t="s">
        <v>138</v>
      </c>
      <c r="B6" s="299" t="s">
        <v>341</v>
      </c>
      <c r="C6" s="300">
        <f>SUM(C7:C12)</f>
        <v>412480</v>
      </c>
      <c r="D6" s="300">
        <f>SUM(D7:D12)</f>
        <v>355974</v>
      </c>
      <c r="E6" s="386">
        <f>SUM(E7:E12)</f>
        <v>290197</v>
      </c>
    </row>
    <row r="7" spans="1:5" s="218" customFormat="1" ht="12" customHeight="1">
      <c r="A7" s="221" t="s">
        <v>139</v>
      </c>
      <c r="B7" s="222" t="s">
        <v>140</v>
      </c>
      <c r="C7" s="274">
        <v>251071</v>
      </c>
      <c r="D7" s="343">
        <v>251071</v>
      </c>
      <c r="E7" s="344">
        <v>229861</v>
      </c>
    </row>
    <row r="8" spans="1:5" s="218" customFormat="1" ht="12" customHeight="1">
      <c r="A8" s="221" t="s">
        <v>141</v>
      </c>
      <c r="B8" s="222" t="s">
        <v>142</v>
      </c>
      <c r="C8" s="269"/>
      <c r="D8" s="345"/>
      <c r="E8" s="346"/>
    </row>
    <row r="9" spans="1:5" s="218" customFormat="1" ht="12" customHeight="1">
      <c r="A9" s="221" t="s">
        <v>143</v>
      </c>
      <c r="B9" s="222" t="s">
        <v>144</v>
      </c>
      <c r="C9" s="269">
        <v>66000</v>
      </c>
      <c r="D9" s="345">
        <v>66000</v>
      </c>
      <c r="E9" s="346">
        <v>50473</v>
      </c>
    </row>
    <row r="10" spans="1:5" s="218" customFormat="1" ht="12" customHeight="1">
      <c r="A10" s="221" t="s">
        <v>145</v>
      </c>
      <c r="B10" s="222" t="s">
        <v>146</v>
      </c>
      <c r="C10" s="269">
        <v>4000</v>
      </c>
      <c r="D10" s="345">
        <v>4000</v>
      </c>
      <c r="E10" s="346">
        <v>3320</v>
      </c>
    </row>
    <row r="11" spans="1:5" s="218" customFormat="1" ht="12" customHeight="1">
      <c r="A11" s="221" t="s">
        <v>147</v>
      </c>
      <c r="B11" s="222" t="s">
        <v>148</v>
      </c>
      <c r="C11" s="269">
        <v>91409</v>
      </c>
      <c r="D11" s="345">
        <v>34903</v>
      </c>
      <c r="E11" s="346">
        <v>6543</v>
      </c>
    </row>
    <row r="12" spans="1:5" s="218" customFormat="1" ht="12" customHeight="1" thickBot="1">
      <c r="A12" s="221" t="s">
        <v>149</v>
      </c>
      <c r="B12" s="222" t="s">
        <v>150</v>
      </c>
      <c r="C12" s="269"/>
      <c r="D12" s="339"/>
      <c r="E12" s="340"/>
    </row>
    <row r="13" spans="1:5" s="218" customFormat="1" ht="12" customHeight="1" thickBot="1">
      <c r="A13" s="219" t="s">
        <v>151</v>
      </c>
      <c r="B13" s="220" t="s">
        <v>152</v>
      </c>
      <c r="C13" s="255">
        <f>SUM(C14:C21)</f>
        <v>194579</v>
      </c>
      <c r="D13" s="255">
        <f>SUM(D14:D21)</f>
        <v>197072</v>
      </c>
      <c r="E13" s="384">
        <f>SUM(E14:E21)</f>
        <v>160950</v>
      </c>
    </row>
    <row r="14" spans="1:5" s="218" customFormat="1" ht="12" customHeight="1">
      <c r="A14" s="223" t="s">
        <v>153</v>
      </c>
      <c r="B14" s="224" t="s">
        <v>154</v>
      </c>
      <c r="C14" s="270">
        <v>16529</v>
      </c>
      <c r="D14" s="343">
        <v>17583</v>
      </c>
      <c r="E14" s="344">
        <v>6353</v>
      </c>
    </row>
    <row r="15" spans="1:5" s="218" customFormat="1" ht="12" customHeight="1">
      <c r="A15" s="221" t="s">
        <v>155</v>
      </c>
      <c r="B15" s="222" t="s">
        <v>156</v>
      </c>
      <c r="C15" s="269">
        <v>78902</v>
      </c>
      <c r="D15" s="345">
        <v>78902</v>
      </c>
      <c r="E15" s="346">
        <v>41231</v>
      </c>
    </row>
    <row r="16" spans="1:5" s="218" customFormat="1" ht="12" customHeight="1">
      <c r="A16" s="221" t="s">
        <v>157</v>
      </c>
      <c r="B16" s="222" t="s">
        <v>158</v>
      </c>
      <c r="C16" s="269">
        <v>14553</v>
      </c>
      <c r="D16" s="345">
        <v>15053</v>
      </c>
      <c r="E16" s="346">
        <v>22509</v>
      </c>
    </row>
    <row r="17" spans="1:5" s="218" customFormat="1" ht="12" customHeight="1">
      <c r="A17" s="221" t="s">
        <v>159</v>
      </c>
      <c r="B17" s="222" t="s">
        <v>160</v>
      </c>
      <c r="C17" s="269">
        <v>20648</v>
      </c>
      <c r="D17" s="345">
        <v>20648</v>
      </c>
      <c r="E17" s="346">
        <v>12079</v>
      </c>
    </row>
    <row r="18" spans="1:5" s="218" customFormat="1" ht="12" customHeight="1">
      <c r="A18" s="225" t="s">
        <v>161</v>
      </c>
      <c r="B18" s="226" t="s">
        <v>162</v>
      </c>
      <c r="C18" s="271">
        <v>2463</v>
      </c>
      <c r="D18" s="345">
        <v>2463</v>
      </c>
      <c r="E18" s="346">
        <v>1184</v>
      </c>
    </row>
    <row r="19" spans="1:5" s="218" customFormat="1" ht="12" customHeight="1">
      <c r="A19" s="221" t="s">
        <v>163</v>
      </c>
      <c r="B19" s="222" t="s">
        <v>164</v>
      </c>
      <c r="C19" s="269">
        <v>40567</v>
      </c>
      <c r="D19" s="345">
        <v>40567</v>
      </c>
      <c r="E19" s="346">
        <v>25571</v>
      </c>
    </row>
    <row r="20" spans="1:5" s="218" customFormat="1" ht="12" customHeight="1">
      <c r="A20" s="221" t="s">
        <v>165</v>
      </c>
      <c r="B20" s="222" t="s">
        <v>166</v>
      </c>
      <c r="C20" s="269">
        <v>320</v>
      </c>
      <c r="D20" s="345">
        <v>320</v>
      </c>
      <c r="E20" s="346">
        <v>435</v>
      </c>
    </row>
    <row r="21" spans="1:5" s="218" customFormat="1" ht="12" customHeight="1" thickBot="1">
      <c r="A21" s="227" t="s">
        <v>167</v>
      </c>
      <c r="B21" s="228" t="s">
        <v>168</v>
      </c>
      <c r="C21" s="272">
        <v>20597</v>
      </c>
      <c r="D21" s="339">
        <v>21536</v>
      </c>
      <c r="E21" s="340">
        <v>51588</v>
      </c>
    </row>
    <row r="22" spans="1:5" s="218" customFormat="1" ht="12" customHeight="1" thickBot="1">
      <c r="A22" s="219" t="s">
        <v>169</v>
      </c>
      <c r="B22" s="220" t="s">
        <v>170</v>
      </c>
      <c r="C22" s="273"/>
      <c r="D22" s="341"/>
      <c r="E22" s="342"/>
    </row>
    <row r="23" spans="1:5" s="218" customFormat="1" ht="12" customHeight="1" thickBot="1">
      <c r="A23" s="219" t="s">
        <v>171</v>
      </c>
      <c r="B23" s="220" t="s">
        <v>342</v>
      </c>
      <c r="C23" s="255">
        <f>SUM(C24:C31)</f>
        <v>1474936</v>
      </c>
      <c r="D23" s="255">
        <f>SUM(D24:D31)</f>
        <v>1517075</v>
      </c>
      <c r="E23" s="384">
        <f>SUM(E24:E31)</f>
        <v>1101550</v>
      </c>
    </row>
    <row r="24" spans="1:5" s="218" customFormat="1" ht="12" customHeight="1">
      <c r="A24" s="229" t="s">
        <v>172</v>
      </c>
      <c r="B24" s="230" t="s">
        <v>173</v>
      </c>
      <c r="C24" s="274">
        <v>708978</v>
      </c>
      <c r="D24" s="343">
        <v>708978</v>
      </c>
      <c r="E24" s="344">
        <v>534165</v>
      </c>
    </row>
    <row r="25" spans="1:5" s="218" customFormat="1" ht="12" customHeight="1">
      <c r="A25" s="221" t="s">
        <v>174</v>
      </c>
      <c r="B25" s="222" t="s">
        <v>175</v>
      </c>
      <c r="C25" s="269">
        <v>87381</v>
      </c>
      <c r="D25" s="345">
        <v>87380</v>
      </c>
      <c r="E25" s="346">
        <v>69188</v>
      </c>
    </row>
    <row r="26" spans="1:5" s="218" customFormat="1" ht="12" customHeight="1">
      <c r="A26" s="221" t="s">
        <v>176</v>
      </c>
      <c r="B26" s="222" t="s">
        <v>177</v>
      </c>
      <c r="C26" s="269"/>
      <c r="D26" s="345">
        <v>16797</v>
      </c>
      <c r="E26" s="346">
        <v>18046</v>
      </c>
    </row>
    <row r="27" spans="1:5" s="218" customFormat="1" ht="12" customHeight="1">
      <c r="A27" s="231" t="s">
        <v>178</v>
      </c>
      <c r="B27" s="222" t="s">
        <v>179</v>
      </c>
      <c r="C27" s="275"/>
      <c r="D27" s="345"/>
      <c r="E27" s="346"/>
    </row>
    <row r="28" spans="1:5" s="218" customFormat="1" ht="12" customHeight="1">
      <c r="A28" s="231" t="s">
        <v>180</v>
      </c>
      <c r="B28" s="222" t="s">
        <v>181</v>
      </c>
      <c r="C28" s="275"/>
      <c r="D28" s="345"/>
      <c r="E28" s="346"/>
    </row>
    <row r="29" spans="1:5" s="218" customFormat="1" ht="12" customHeight="1">
      <c r="A29" s="221" t="s">
        <v>182</v>
      </c>
      <c r="B29" s="222" t="s">
        <v>183</v>
      </c>
      <c r="C29" s="269"/>
      <c r="D29" s="345"/>
      <c r="E29" s="346"/>
    </row>
    <row r="30" spans="1:5" s="218" customFormat="1" ht="12" customHeight="1">
      <c r="A30" s="221" t="s">
        <v>184</v>
      </c>
      <c r="B30" s="222" t="s">
        <v>384</v>
      </c>
      <c r="C30" s="276"/>
      <c r="D30" s="345">
        <v>4500</v>
      </c>
      <c r="E30" s="346">
        <v>4500</v>
      </c>
    </row>
    <row r="31" spans="1:5" s="218" customFormat="1" ht="12" customHeight="1" thickBot="1">
      <c r="A31" s="221" t="s">
        <v>185</v>
      </c>
      <c r="B31" s="222" t="s">
        <v>186</v>
      </c>
      <c r="C31" s="276">
        <v>678577</v>
      </c>
      <c r="D31" s="339">
        <v>699420</v>
      </c>
      <c r="E31" s="340">
        <v>475651</v>
      </c>
    </row>
    <row r="32" spans="1:5" s="218" customFormat="1" ht="12" customHeight="1" thickBot="1">
      <c r="A32" s="219" t="s">
        <v>187</v>
      </c>
      <c r="B32" s="220" t="s">
        <v>343</v>
      </c>
      <c r="C32" s="255">
        <f>+C33+C39</f>
        <v>170571</v>
      </c>
      <c r="D32" s="255">
        <f>+D33+D39</f>
        <v>194934</v>
      </c>
      <c r="E32" s="384">
        <f>+E33+E39</f>
        <v>156566</v>
      </c>
    </row>
    <row r="33" spans="1:5" s="218" customFormat="1" ht="12" customHeight="1">
      <c r="A33" s="223" t="s">
        <v>188</v>
      </c>
      <c r="B33" s="389" t="s">
        <v>189</v>
      </c>
      <c r="C33" s="390">
        <f>SUM(C34:C38)</f>
        <v>155804</v>
      </c>
      <c r="D33" s="390">
        <f>SUM(D34:D38)</f>
        <v>179667</v>
      </c>
      <c r="E33" s="391">
        <f>SUM(E34:E38)</f>
        <v>146384</v>
      </c>
    </row>
    <row r="34" spans="1:5" s="218" customFormat="1" ht="12" customHeight="1">
      <c r="A34" s="221" t="s">
        <v>190</v>
      </c>
      <c r="B34" s="233" t="s">
        <v>191</v>
      </c>
      <c r="C34" s="276"/>
      <c r="D34" s="345"/>
      <c r="E34" s="346">
        <v>3399</v>
      </c>
    </row>
    <row r="35" spans="1:5" s="218" customFormat="1" ht="12" customHeight="1">
      <c r="A35" s="221" t="s">
        <v>192</v>
      </c>
      <c r="B35" s="233" t="s">
        <v>193</v>
      </c>
      <c r="C35" s="276">
        <v>1204</v>
      </c>
      <c r="D35" s="345">
        <v>1204</v>
      </c>
      <c r="E35" s="346"/>
    </row>
    <row r="36" spans="1:5" s="218" customFormat="1" ht="12" customHeight="1">
      <c r="A36" s="221" t="s">
        <v>194</v>
      </c>
      <c r="B36" s="233" t="s">
        <v>195</v>
      </c>
      <c r="C36" s="276">
        <v>21950</v>
      </c>
      <c r="D36" s="345">
        <v>22000</v>
      </c>
      <c r="E36" s="346"/>
    </row>
    <row r="37" spans="1:5" s="218" customFormat="1" ht="12" customHeight="1">
      <c r="A37" s="221" t="s">
        <v>196</v>
      </c>
      <c r="B37" s="233" t="s">
        <v>197</v>
      </c>
      <c r="C37" s="276">
        <v>22928</v>
      </c>
      <c r="D37" s="345">
        <v>28428</v>
      </c>
      <c r="E37" s="346">
        <v>50698</v>
      </c>
    </row>
    <row r="38" spans="1:5" s="218" customFormat="1" ht="12" customHeight="1">
      <c r="A38" s="221" t="s">
        <v>198</v>
      </c>
      <c r="B38" s="233" t="s">
        <v>199</v>
      </c>
      <c r="C38" s="276">
        <v>109722</v>
      </c>
      <c r="D38" s="345">
        <v>128035</v>
      </c>
      <c r="E38" s="346">
        <v>92287</v>
      </c>
    </row>
    <row r="39" spans="1:5" s="218" customFormat="1" ht="12" customHeight="1">
      <c r="A39" s="221" t="s">
        <v>200</v>
      </c>
      <c r="B39" s="232" t="s">
        <v>201</v>
      </c>
      <c r="C39" s="277">
        <f>SUM(C40:C44)</f>
        <v>14767</v>
      </c>
      <c r="D39" s="277">
        <f>SUM(D40:D44)</f>
        <v>15267</v>
      </c>
      <c r="E39" s="277">
        <f>SUM(E40:E44)</f>
        <v>10182</v>
      </c>
    </row>
    <row r="40" spans="1:5" s="218" customFormat="1" ht="12" customHeight="1">
      <c r="A40" s="221" t="s">
        <v>202</v>
      </c>
      <c r="B40" s="233" t="s">
        <v>191</v>
      </c>
      <c r="C40" s="276"/>
      <c r="D40" s="345"/>
      <c r="E40" s="346"/>
    </row>
    <row r="41" spans="1:5" s="218" customFormat="1" ht="12" customHeight="1">
      <c r="A41" s="221" t="s">
        <v>203</v>
      </c>
      <c r="B41" s="233" t="s">
        <v>193</v>
      </c>
      <c r="C41" s="276"/>
      <c r="D41" s="345"/>
      <c r="E41" s="346"/>
    </row>
    <row r="42" spans="1:5" s="218" customFormat="1" ht="12" customHeight="1">
      <c r="A42" s="221" t="s">
        <v>204</v>
      </c>
      <c r="B42" s="233" t="s">
        <v>195</v>
      </c>
      <c r="C42" s="276"/>
      <c r="D42" s="345"/>
      <c r="E42" s="346"/>
    </row>
    <row r="43" spans="1:5" s="218" customFormat="1" ht="12" customHeight="1">
      <c r="A43" s="221" t="s">
        <v>205</v>
      </c>
      <c r="B43" s="233" t="s">
        <v>197</v>
      </c>
      <c r="C43" s="276">
        <v>13591</v>
      </c>
      <c r="D43" s="345">
        <v>14091</v>
      </c>
      <c r="E43" s="346">
        <v>4771</v>
      </c>
    </row>
    <row r="44" spans="1:5" s="218" customFormat="1" ht="12" customHeight="1" thickBot="1">
      <c r="A44" s="243" t="s">
        <v>206</v>
      </c>
      <c r="B44" s="244" t="s">
        <v>207</v>
      </c>
      <c r="C44" s="392">
        <v>1176</v>
      </c>
      <c r="D44" s="351">
        <v>1176</v>
      </c>
      <c r="E44" s="352">
        <v>5411</v>
      </c>
    </row>
    <row r="45" spans="1:5" s="218" customFormat="1" ht="12" customHeight="1" thickBot="1">
      <c r="A45" s="219" t="s">
        <v>208</v>
      </c>
      <c r="B45" s="220" t="s">
        <v>344</v>
      </c>
      <c r="C45" s="255">
        <f>SUM(C46:C48)</f>
        <v>5000</v>
      </c>
      <c r="D45" s="255">
        <f>SUM(D46:D48)</f>
        <v>61507</v>
      </c>
      <c r="E45" s="384">
        <f>SUM(E46:E48)</f>
        <v>28862</v>
      </c>
    </row>
    <row r="46" spans="1:5" s="218" customFormat="1" ht="12" customHeight="1">
      <c r="A46" s="229" t="s">
        <v>209</v>
      </c>
      <c r="B46" s="230" t="s">
        <v>210</v>
      </c>
      <c r="C46" s="274">
        <v>5000</v>
      </c>
      <c r="D46" s="343">
        <v>5000</v>
      </c>
      <c r="E46" s="344">
        <v>300</v>
      </c>
    </row>
    <row r="47" spans="1:5" s="218" customFormat="1" ht="12" customHeight="1">
      <c r="A47" s="225" t="s">
        <v>211</v>
      </c>
      <c r="B47" s="222" t="s">
        <v>212</v>
      </c>
      <c r="C47" s="271"/>
      <c r="D47" s="345">
        <v>56507</v>
      </c>
      <c r="E47" s="346">
        <v>27998</v>
      </c>
    </row>
    <row r="48" spans="1:5" s="218" customFormat="1" ht="12" customHeight="1" thickBot="1">
      <c r="A48" s="231" t="s">
        <v>213</v>
      </c>
      <c r="B48" s="287" t="s">
        <v>214</v>
      </c>
      <c r="C48" s="275"/>
      <c r="D48" s="339"/>
      <c r="E48" s="340">
        <v>564</v>
      </c>
    </row>
    <row r="49" spans="1:5" s="218" customFormat="1" ht="12" customHeight="1" thickBot="1">
      <c r="A49" s="219" t="s">
        <v>215</v>
      </c>
      <c r="B49" s="220" t="s">
        <v>345</v>
      </c>
      <c r="C49" s="255">
        <f>+C50+C51</f>
        <v>27266</v>
      </c>
      <c r="D49" s="255">
        <f>+D50+D51</f>
        <v>27266</v>
      </c>
      <c r="E49" s="255">
        <f>+E50+E51</f>
        <v>35128</v>
      </c>
    </row>
    <row r="50" spans="1:5" s="218" customFormat="1" ht="12" customHeight="1" thickBot="1">
      <c r="A50" s="229" t="s">
        <v>216</v>
      </c>
      <c r="B50" s="222" t="s">
        <v>217</v>
      </c>
      <c r="C50" s="279"/>
      <c r="D50" s="347"/>
      <c r="E50" s="348">
        <v>3818</v>
      </c>
    </row>
    <row r="51" spans="1:5" s="218" customFormat="1" ht="12" customHeight="1" thickBot="1">
      <c r="A51" s="225" t="s">
        <v>218</v>
      </c>
      <c r="B51" s="222" t="s">
        <v>219</v>
      </c>
      <c r="C51" s="280">
        <v>27266</v>
      </c>
      <c r="D51" s="341">
        <v>27266</v>
      </c>
      <c r="E51" s="342">
        <v>31310</v>
      </c>
    </row>
    <row r="52" spans="1:5" s="218" customFormat="1" ht="17.25" customHeight="1" thickBot="1">
      <c r="A52" s="219" t="s">
        <v>220</v>
      </c>
      <c r="B52" s="220" t="s">
        <v>221</v>
      </c>
      <c r="C52" s="281"/>
      <c r="D52" s="347"/>
      <c r="E52" s="349"/>
    </row>
    <row r="53" spans="1:5" s="218" customFormat="1" ht="12" customHeight="1" thickBot="1">
      <c r="A53" s="219" t="s">
        <v>222</v>
      </c>
      <c r="B53" s="235" t="s">
        <v>223</v>
      </c>
      <c r="C53" s="282">
        <f>+C5+C23+C32+C45+C49+C52</f>
        <v>2284832</v>
      </c>
      <c r="D53" s="282">
        <f>+D5+D23+D32+D45+D49+D52</f>
        <v>2353828</v>
      </c>
      <c r="E53" s="387">
        <f>+E5+E23+E32+E45+E49+E52</f>
        <v>1773253</v>
      </c>
    </row>
    <row r="54" spans="1:5" s="218" customFormat="1" ht="12" customHeight="1" thickBot="1">
      <c r="A54" s="236" t="s">
        <v>224</v>
      </c>
      <c r="B54" s="237" t="s">
        <v>225</v>
      </c>
      <c r="C54" s="283">
        <f>SUM(C55:C56)</f>
        <v>16900</v>
      </c>
      <c r="D54" s="283">
        <f>SUM(D55:D56)</f>
        <v>45506</v>
      </c>
      <c r="E54" s="377">
        <f>SUM(E55:E56)</f>
        <v>14638</v>
      </c>
    </row>
    <row r="55" spans="1:5" s="218" customFormat="1" ht="12" customHeight="1">
      <c r="A55" s="238" t="s">
        <v>226</v>
      </c>
      <c r="B55" s="239" t="s">
        <v>227</v>
      </c>
      <c r="C55" s="284"/>
      <c r="D55" s="343">
        <v>28606</v>
      </c>
      <c r="E55" s="344">
        <v>14638</v>
      </c>
    </row>
    <row r="56" spans="1:5" s="218" customFormat="1" ht="12" customHeight="1" thickBot="1">
      <c r="A56" s="240" t="s">
        <v>228</v>
      </c>
      <c r="B56" s="241" t="s">
        <v>229</v>
      </c>
      <c r="C56" s="285">
        <v>16900</v>
      </c>
      <c r="D56" s="339">
        <v>16900</v>
      </c>
      <c r="E56" s="340"/>
    </row>
    <row r="57" spans="1:5" s="218" customFormat="1" ht="12" customHeight="1" thickBot="1">
      <c r="A57" s="375" t="s">
        <v>230</v>
      </c>
      <c r="B57" s="376" t="s">
        <v>231</v>
      </c>
      <c r="C57" s="283">
        <f>SUM(C58,C65)</f>
        <v>370000</v>
      </c>
      <c r="D57" s="283">
        <f>SUM(D58,D65)</f>
        <v>462563</v>
      </c>
      <c r="E57" s="377">
        <f>SUM(E58,E65)</f>
        <v>820807</v>
      </c>
    </row>
    <row r="58" spans="1:5" s="218" customFormat="1" ht="12" customHeight="1">
      <c r="A58" s="223" t="s">
        <v>232</v>
      </c>
      <c r="B58" s="232" t="s">
        <v>233</v>
      </c>
      <c r="C58" s="286">
        <f>SUM(C59:C64)</f>
        <v>370000</v>
      </c>
      <c r="D58" s="286">
        <f>SUM(D59:D64)</f>
        <v>462563</v>
      </c>
      <c r="E58" s="417">
        <f>SUM(E59:E64)</f>
        <v>820807</v>
      </c>
    </row>
    <row r="59" spans="1:5" s="218" customFormat="1" ht="12" customHeight="1">
      <c r="A59" s="229" t="s">
        <v>234</v>
      </c>
      <c r="B59" s="242" t="s">
        <v>235</v>
      </c>
      <c r="C59" s="276"/>
      <c r="D59" s="345"/>
      <c r="E59" s="346"/>
    </row>
    <row r="60" spans="1:5" s="218" customFormat="1" ht="12" customHeight="1">
      <c r="A60" s="229" t="s">
        <v>236</v>
      </c>
      <c r="B60" s="242" t="s">
        <v>237</v>
      </c>
      <c r="C60" s="276">
        <v>370000</v>
      </c>
      <c r="D60" s="345">
        <v>462563</v>
      </c>
      <c r="E60" s="346">
        <v>820807</v>
      </c>
    </row>
    <row r="61" spans="1:5" s="218" customFormat="1" ht="12" customHeight="1">
      <c r="A61" s="229" t="s">
        <v>238</v>
      </c>
      <c r="B61" s="242" t="s">
        <v>239</v>
      </c>
      <c r="C61" s="280"/>
      <c r="D61" s="345"/>
      <c r="E61" s="346"/>
    </row>
    <row r="62" spans="1:5" s="218" customFormat="1" ht="12" customHeight="1">
      <c r="A62" s="229" t="s">
        <v>240</v>
      </c>
      <c r="B62" s="242" t="s">
        <v>241</v>
      </c>
      <c r="C62" s="278"/>
      <c r="D62" s="345"/>
      <c r="E62" s="346"/>
    </row>
    <row r="63" spans="1:5" s="218" customFormat="1" ht="12" customHeight="1">
      <c r="A63" s="229" t="s">
        <v>242</v>
      </c>
      <c r="B63" s="242" t="s">
        <v>243</v>
      </c>
      <c r="C63" s="278"/>
      <c r="D63" s="345"/>
      <c r="E63" s="346"/>
    </row>
    <row r="64" spans="1:5" s="218" customFormat="1" ht="12" customHeight="1">
      <c r="A64" s="229" t="s">
        <v>244</v>
      </c>
      <c r="B64" s="242" t="s">
        <v>245</v>
      </c>
      <c r="C64" s="278"/>
      <c r="D64" s="345"/>
      <c r="E64" s="346"/>
    </row>
    <row r="65" spans="1:5" s="218" customFormat="1" ht="12" customHeight="1">
      <c r="A65" s="229" t="s">
        <v>246</v>
      </c>
      <c r="B65" s="381" t="s">
        <v>247</v>
      </c>
      <c r="C65" s="382">
        <f>SUM(C66:C71)</f>
        <v>0</v>
      </c>
      <c r="D65" s="382">
        <f>SUM(D66:D71)</f>
        <v>0</v>
      </c>
      <c r="E65" s="388">
        <f>SUM(E66:E71)</f>
        <v>0</v>
      </c>
    </row>
    <row r="66" spans="1:5" s="218" customFormat="1" ht="12" customHeight="1">
      <c r="A66" s="229" t="s">
        <v>248</v>
      </c>
      <c r="B66" s="242" t="s">
        <v>235</v>
      </c>
      <c r="C66" s="276"/>
      <c r="D66" s="345"/>
      <c r="E66" s="346"/>
    </row>
    <row r="67" spans="1:5" s="218" customFormat="1" ht="12" customHeight="1">
      <c r="A67" s="229" t="s">
        <v>249</v>
      </c>
      <c r="B67" s="242" t="s">
        <v>250</v>
      </c>
      <c r="C67" s="276"/>
      <c r="D67" s="345"/>
      <c r="E67" s="346"/>
    </row>
    <row r="68" spans="1:5" s="218" customFormat="1" ht="12" customHeight="1">
      <c r="A68" s="229" t="s">
        <v>251</v>
      </c>
      <c r="B68" s="242" t="s">
        <v>252</v>
      </c>
      <c r="C68" s="280"/>
      <c r="D68" s="345"/>
      <c r="E68" s="346"/>
    </row>
    <row r="69" spans="1:5" s="218" customFormat="1" ht="12" customHeight="1">
      <c r="A69" s="229" t="s">
        <v>253</v>
      </c>
      <c r="B69" s="242" t="s">
        <v>239</v>
      </c>
      <c r="C69" s="276"/>
      <c r="D69" s="345"/>
      <c r="E69" s="346"/>
    </row>
    <row r="70" spans="1:5" s="218" customFormat="1" ht="12" customHeight="1">
      <c r="A70" s="225" t="s">
        <v>254</v>
      </c>
      <c r="B70" s="234" t="s">
        <v>255</v>
      </c>
      <c r="C70" s="271"/>
      <c r="D70" s="345"/>
      <c r="E70" s="346"/>
    </row>
    <row r="71" spans="1:5" s="218" customFormat="1" ht="12" customHeight="1" thickBot="1">
      <c r="A71" s="243" t="s">
        <v>256</v>
      </c>
      <c r="B71" s="234" t="s">
        <v>257</v>
      </c>
      <c r="C71" s="275"/>
      <c r="D71" s="339"/>
      <c r="E71" s="340"/>
    </row>
    <row r="72" spans="1:5" s="218" customFormat="1" ht="12" customHeight="1" thickBot="1">
      <c r="A72" s="378" t="s">
        <v>151</v>
      </c>
      <c r="B72" s="379" t="s">
        <v>383</v>
      </c>
      <c r="C72" s="380"/>
      <c r="D72" s="341"/>
      <c r="E72" s="342">
        <v>166631</v>
      </c>
    </row>
    <row r="73" spans="1:5" s="218" customFormat="1" ht="12" customHeight="1" thickBot="1">
      <c r="A73" s="378" t="s">
        <v>305</v>
      </c>
      <c r="B73" s="379" t="s">
        <v>385</v>
      </c>
      <c r="C73" s="380"/>
      <c r="D73" s="399"/>
      <c r="E73" s="342"/>
    </row>
    <row r="74" spans="1:5" s="218" customFormat="1" ht="15" customHeight="1" thickBot="1">
      <c r="A74" s="355" t="s">
        <v>171</v>
      </c>
      <c r="B74" s="383" t="s">
        <v>258</v>
      </c>
      <c r="C74" s="255">
        <f>+C53+C54+C57+C72+C73</f>
        <v>2671732</v>
      </c>
      <c r="D74" s="255">
        <f>+D53+D54+D57+D72+D73</f>
        <v>2861897</v>
      </c>
      <c r="E74" s="385">
        <f>+E53+E54+E57+E72+E73</f>
        <v>2775329</v>
      </c>
    </row>
    <row r="75" spans="1:5" s="218" customFormat="1" ht="22.5" customHeight="1" hidden="1">
      <c r="A75" s="427"/>
      <c r="B75" s="427"/>
      <c r="C75" s="427"/>
      <c r="D75" s="347"/>
      <c r="E75" s="347"/>
    </row>
    <row r="76" spans="1:5" s="218" customFormat="1" ht="12.75" customHeight="1">
      <c r="A76" s="245"/>
      <c r="B76" s="246"/>
      <c r="C76" s="247"/>
      <c r="D76" s="350"/>
      <c r="E76" s="350"/>
    </row>
    <row r="77" spans="1:5" ht="16.5" customHeight="1">
      <c r="A77" s="432" t="s">
        <v>259</v>
      </c>
      <c r="B77" s="432"/>
      <c r="C77" s="432"/>
      <c r="D77" s="350"/>
      <c r="E77" s="350"/>
    </row>
    <row r="78" spans="1:5" ht="16.5" customHeight="1" thickBot="1">
      <c r="A78" s="428" t="s">
        <v>260</v>
      </c>
      <c r="B78" s="428"/>
      <c r="C78" s="291"/>
      <c r="D78" s="350"/>
      <c r="E78" s="350"/>
    </row>
    <row r="79" spans="1:5" ht="37.5" customHeight="1" thickBot="1">
      <c r="A79" s="212" t="s">
        <v>261</v>
      </c>
      <c r="B79" s="213" t="s">
        <v>262</v>
      </c>
      <c r="C79" s="262" t="s">
        <v>135</v>
      </c>
      <c r="D79" s="401" t="s">
        <v>357</v>
      </c>
      <c r="E79" s="402" t="s">
        <v>390</v>
      </c>
    </row>
    <row r="80" spans="1:5" s="216" customFormat="1" ht="12" customHeight="1" thickBot="1">
      <c r="A80" s="214">
        <v>1</v>
      </c>
      <c r="B80" s="215">
        <v>2</v>
      </c>
      <c r="C80" s="262">
        <v>3</v>
      </c>
      <c r="D80" s="341"/>
      <c r="E80" s="342"/>
    </row>
    <row r="81" spans="1:5" ht="12" customHeight="1" thickBot="1">
      <c r="A81" s="359" t="s">
        <v>136</v>
      </c>
      <c r="B81" s="358" t="s">
        <v>346</v>
      </c>
      <c r="C81" s="265">
        <f>SUM(C82:C86)</f>
        <v>2201990</v>
      </c>
      <c r="D81" s="265">
        <f>SUM(D82:D86)</f>
        <v>2357629</v>
      </c>
      <c r="E81" s="360">
        <f>SUM(E82:E86)</f>
        <v>1707912</v>
      </c>
    </row>
    <row r="82" spans="1:5" ht="12" customHeight="1">
      <c r="A82" s="223" t="s">
        <v>263</v>
      </c>
      <c r="B82" s="230" t="s">
        <v>264</v>
      </c>
      <c r="C82" s="266">
        <v>874650</v>
      </c>
      <c r="D82" s="343">
        <v>908568</v>
      </c>
      <c r="E82" s="344">
        <v>679744</v>
      </c>
    </row>
    <row r="83" spans="1:5" ht="12" customHeight="1">
      <c r="A83" s="221" t="s">
        <v>265</v>
      </c>
      <c r="B83" s="222" t="s">
        <v>266</v>
      </c>
      <c r="C83" s="263">
        <v>224459</v>
      </c>
      <c r="D83" s="345">
        <v>231990</v>
      </c>
      <c r="E83" s="346">
        <v>169298</v>
      </c>
    </row>
    <row r="84" spans="1:5" ht="12" customHeight="1">
      <c r="A84" s="221" t="s">
        <v>267</v>
      </c>
      <c r="B84" s="222" t="s">
        <v>268</v>
      </c>
      <c r="C84" s="264">
        <v>634157</v>
      </c>
      <c r="D84" s="345">
        <v>701800</v>
      </c>
      <c r="E84" s="346">
        <v>479663</v>
      </c>
    </row>
    <row r="85" spans="1:5" ht="12" customHeight="1">
      <c r="A85" s="221" t="s">
        <v>269</v>
      </c>
      <c r="B85" s="248" t="s">
        <v>270</v>
      </c>
      <c r="C85" s="264">
        <v>12516</v>
      </c>
      <c r="D85" s="345">
        <v>14079</v>
      </c>
      <c r="E85" s="346">
        <v>14754</v>
      </c>
    </row>
    <row r="86" spans="1:5" ht="12" customHeight="1">
      <c r="A86" s="221" t="s">
        <v>271</v>
      </c>
      <c r="B86" s="249" t="s">
        <v>272</v>
      </c>
      <c r="C86" s="264">
        <v>456208</v>
      </c>
      <c r="D86" s="345">
        <v>501192</v>
      </c>
      <c r="E86" s="346">
        <v>364453</v>
      </c>
    </row>
    <row r="87" spans="1:5" ht="12" customHeight="1">
      <c r="A87" s="221" t="s">
        <v>273</v>
      </c>
      <c r="B87" s="222" t="s">
        <v>274</v>
      </c>
      <c r="C87" s="264"/>
      <c r="D87" s="345"/>
      <c r="E87" s="346"/>
    </row>
    <row r="88" spans="1:5" ht="12" customHeight="1">
      <c r="A88" s="221" t="s">
        <v>275</v>
      </c>
      <c r="B88" s="250" t="s">
        <v>276</v>
      </c>
      <c r="C88" s="264">
        <v>266156</v>
      </c>
      <c r="D88" s="345">
        <v>266156</v>
      </c>
      <c r="E88" s="346">
        <v>198614</v>
      </c>
    </row>
    <row r="89" spans="1:5" ht="12" customHeight="1">
      <c r="A89" s="221" t="s">
        <v>277</v>
      </c>
      <c r="B89" s="250" t="s">
        <v>278</v>
      </c>
      <c r="C89" s="264"/>
      <c r="D89" s="345"/>
      <c r="E89" s="346"/>
    </row>
    <row r="90" spans="1:5" ht="12" customHeight="1">
      <c r="A90" s="221" t="s">
        <v>279</v>
      </c>
      <c r="B90" s="251" t="s">
        <v>280</v>
      </c>
      <c r="C90" s="264">
        <v>89584</v>
      </c>
      <c r="D90" s="345">
        <v>101476</v>
      </c>
      <c r="E90" s="346">
        <v>123297</v>
      </c>
    </row>
    <row r="91" spans="1:7" ht="12" customHeight="1">
      <c r="A91" s="221" t="s">
        <v>281</v>
      </c>
      <c r="B91" s="251" t="s">
        <v>282</v>
      </c>
      <c r="C91" s="264">
        <v>38647</v>
      </c>
      <c r="D91" s="345">
        <v>71139</v>
      </c>
      <c r="E91" s="346">
        <v>3611</v>
      </c>
      <c r="G91" s="338"/>
    </row>
    <row r="92" spans="1:5" ht="12" customHeight="1">
      <c r="A92" s="225" t="s">
        <v>283</v>
      </c>
      <c r="B92" s="252" t="s">
        <v>284</v>
      </c>
      <c r="C92" s="264"/>
      <c r="D92" s="345"/>
      <c r="E92" s="346"/>
    </row>
    <row r="93" spans="1:5" ht="12" customHeight="1">
      <c r="A93" s="221" t="s">
        <v>285</v>
      </c>
      <c r="B93" s="252" t="s">
        <v>286</v>
      </c>
      <c r="C93" s="264">
        <v>61821</v>
      </c>
      <c r="D93" s="345">
        <v>62421</v>
      </c>
      <c r="E93" s="346">
        <v>38931</v>
      </c>
    </row>
    <row r="94" spans="1:5" ht="12" customHeight="1" thickBot="1">
      <c r="A94" s="231" t="s">
        <v>287</v>
      </c>
      <c r="B94" s="252" t="s">
        <v>288</v>
      </c>
      <c r="C94" s="264"/>
      <c r="D94" s="339"/>
      <c r="E94" s="340"/>
    </row>
    <row r="95" spans="1:5" ht="12" customHeight="1" thickBot="1">
      <c r="A95" s="219" t="s">
        <v>138</v>
      </c>
      <c r="B95" s="253" t="s">
        <v>347</v>
      </c>
      <c r="C95" s="265">
        <f>SUM(C96:C102)</f>
        <v>45082</v>
      </c>
      <c r="D95" s="361">
        <f>SUM(D96:D102)</f>
        <v>51701</v>
      </c>
      <c r="E95" s="362">
        <f>SUM(E96:E102)</f>
        <v>32529</v>
      </c>
    </row>
    <row r="96" spans="1:5" ht="12" customHeight="1">
      <c r="A96" s="229" t="s">
        <v>139</v>
      </c>
      <c r="B96" s="230" t="s">
        <v>289</v>
      </c>
      <c r="C96" s="266">
        <v>26004</v>
      </c>
      <c r="D96" s="343">
        <v>28104</v>
      </c>
      <c r="E96" s="344">
        <v>21603</v>
      </c>
    </row>
    <row r="97" spans="1:5" ht="12" customHeight="1">
      <c r="A97" s="229" t="s">
        <v>141</v>
      </c>
      <c r="B97" s="222" t="s">
        <v>60</v>
      </c>
      <c r="C97" s="263"/>
      <c r="D97" s="345">
        <v>188</v>
      </c>
      <c r="E97" s="346">
        <v>130</v>
      </c>
    </row>
    <row r="98" spans="1:5" ht="12" customHeight="1">
      <c r="A98" s="229" t="s">
        <v>143</v>
      </c>
      <c r="B98" s="222" t="s">
        <v>290</v>
      </c>
      <c r="C98" s="263"/>
      <c r="D98" s="345"/>
      <c r="E98" s="346"/>
    </row>
    <row r="99" spans="1:5" ht="12" customHeight="1">
      <c r="A99" s="229" t="s">
        <v>145</v>
      </c>
      <c r="B99" s="222" t="s">
        <v>291</v>
      </c>
      <c r="C99" s="263"/>
      <c r="D99" s="345"/>
      <c r="E99" s="346"/>
    </row>
    <row r="100" spans="1:5" ht="12" customHeight="1">
      <c r="A100" s="229" t="s">
        <v>147</v>
      </c>
      <c r="B100" s="222" t="s">
        <v>292</v>
      </c>
      <c r="C100" s="263">
        <v>9252</v>
      </c>
      <c r="D100" s="345">
        <v>9752</v>
      </c>
      <c r="E100" s="346">
        <v>2651</v>
      </c>
    </row>
    <row r="101" spans="1:5" ht="24" customHeight="1">
      <c r="A101" s="229" t="s">
        <v>149</v>
      </c>
      <c r="B101" s="222" t="s">
        <v>293</v>
      </c>
      <c r="C101" s="263">
        <v>1633</v>
      </c>
      <c r="D101" s="345">
        <v>1633</v>
      </c>
      <c r="E101" s="346"/>
    </row>
    <row r="102" spans="1:5" ht="12" customHeight="1">
      <c r="A102" s="229" t="s">
        <v>294</v>
      </c>
      <c r="B102" s="222" t="s">
        <v>295</v>
      </c>
      <c r="C102" s="263">
        <v>8193</v>
      </c>
      <c r="D102" s="345">
        <v>12024</v>
      </c>
      <c r="E102" s="346">
        <v>8145</v>
      </c>
    </row>
    <row r="103" spans="1:5" ht="12" customHeight="1">
      <c r="A103" s="229" t="s">
        <v>296</v>
      </c>
      <c r="B103" s="222" t="s">
        <v>297</v>
      </c>
      <c r="C103" s="263"/>
      <c r="D103" s="345"/>
      <c r="E103" s="346"/>
    </row>
    <row r="104" spans="1:5" ht="12" customHeight="1">
      <c r="A104" s="229" t="s">
        <v>298</v>
      </c>
      <c r="B104" s="250" t="s">
        <v>299</v>
      </c>
      <c r="C104" s="263">
        <v>8193</v>
      </c>
      <c r="D104" s="345">
        <v>10024</v>
      </c>
      <c r="E104" s="346">
        <v>8145</v>
      </c>
    </row>
    <row r="105" spans="1:5" ht="12" customHeight="1">
      <c r="A105" s="225" t="s">
        <v>300</v>
      </c>
      <c r="B105" s="250" t="s">
        <v>301</v>
      </c>
      <c r="C105" s="264"/>
      <c r="D105" s="345"/>
      <c r="E105" s="346"/>
    </row>
    <row r="106" spans="1:5" ht="12" customHeight="1" thickBot="1">
      <c r="A106" s="231" t="s">
        <v>302</v>
      </c>
      <c r="B106" s="250" t="s">
        <v>303</v>
      </c>
      <c r="C106" s="264"/>
      <c r="D106" s="339"/>
      <c r="E106" s="340"/>
    </row>
    <row r="107" spans="1:5" ht="12" customHeight="1" thickBot="1">
      <c r="A107" s="217" t="s">
        <v>151</v>
      </c>
      <c r="B107" s="353" t="s">
        <v>304</v>
      </c>
      <c r="C107" s="354"/>
      <c r="D107" s="341"/>
      <c r="E107" s="342"/>
    </row>
    <row r="108" spans="1:5" ht="12" customHeight="1" thickBot="1">
      <c r="A108" s="219" t="s">
        <v>305</v>
      </c>
      <c r="B108" s="253" t="s">
        <v>348</v>
      </c>
      <c r="C108" s="265">
        <f>SUM(C109:C110)</f>
        <v>52195</v>
      </c>
      <c r="D108" s="361">
        <f>SUM(D109:D110)</f>
        <v>9927</v>
      </c>
      <c r="E108" s="341">
        <f>SUM(E109:E110)</f>
        <v>0</v>
      </c>
    </row>
    <row r="109" spans="1:5" ht="12" customHeight="1">
      <c r="A109" s="229" t="s">
        <v>306</v>
      </c>
      <c r="B109" s="230" t="s">
        <v>61</v>
      </c>
      <c r="C109" s="266">
        <v>37000</v>
      </c>
      <c r="D109" s="343">
        <v>1515</v>
      </c>
      <c r="E109" s="344"/>
    </row>
    <row r="110" spans="1:5" ht="12" customHeight="1" thickBot="1">
      <c r="A110" s="221" t="s">
        <v>307</v>
      </c>
      <c r="B110" s="257" t="s">
        <v>308</v>
      </c>
      <c r="C110" s="264">
        <v>15195</v>
      </c>
      <c r="D110" s="339">
        <v>8412</v>
      </c>
      <c r="E110" s="340"/>
    </row>
    <row r="111" spans="1:5" ht="12" customHeight="1" thickBot="1">
      <c r="A111" s="355" t="s">
        <v>171</v>
      </c>
      <c r="B111" s="356" t="s">
        <v>309</v>
      </c>
      <c r="C111" s="265">
        <f>+C81+C95+C107+C108</f>
        <v>2299267</v>
      </c>
      <c r="D111" s="265">
        <f>+D81+D95+D107+D108</f>
        <v>2419257</v>
      </c>
      <c r="E111" s="360">
        <f>+E81+E95+E107+E108</f>
        <v>1740441</v>
      </c>
    </row>
    <row r="112" spans="1:5" ht="12" customHeight="1" thickBot="1">
      <c r="A112" s="355" t="s">
        <v>187</v>
      </c>
      <c r="B112" s="358" t="s">
        <v>310</v>
      </c>
      <c r="C112" s="265">
        <f>SUM(C113,C122)</f>
        <v>442640</v>
      </c>
      <c r="D112" s="265">
        <f>D113+D122</f>
        <v>442640</v>
      </c>
      <c r="E112" s="360">
        <f>E113+E122</f>
        <v>863557</v>
      </c>
    </row>
    <row r="113" spans="1:5" ht="12" customHeight="1">
      <c r="A113" s="229" t="s">
        <v>188</v>
      </c>
      <c r="B113" s="232" t="s">
        <v>311</v>
      </c>
      <c r="C113" s="357">
        <f>SUM(C114:C121)</f>
        <v>379572</v>
      </c>
      <c r="D113" s="357">
        <f>SUM(D114:D121)</f>
        <v>379572</v>
      </c>
      <c r="E113" s="357">
        <f>SUM(E114:E121)</f>
        <v>807721</v>
      </c>
    </row>
    <row r="114" spans="1:5" ht="12" customHeight="1">
      <c r="A114" s="229" t="s">
        <v>190</v>
      </c>
      <c r="B114" s="242" t="s">
        <v>312</v>
      </c>
      <c r="C114" s="263"/>
      <c r="D114" s="345"/>
      <c r="E114" s="346"/>
    </row>
    <row r="115" spans="1:5" ht="12" customHeight="1">
      <c r="A115" s="229" t="s">
        <v>192</v>
      </c>
      <c r="B115" s="242" t="s">
        <v>313</v>
      </c>
      <c r="C115" s="263"/>
      <c r="D115" s="345"/>
      <c r="E115" s="346"/>
    </row>
    <row r="116" spans="1:5" ht="12" customHeight="1">
      <c r="A116" s="229" t="s">
        <v>194</v>
      </c>
      <c r="B116" s="242" t="s">
        <v>314</v>
      </c>
      <c r="C116" s="263">
        <v>379572</v>
      </c>
      <c r="D116" s="345">
        <v>379572</v>
      </c>
      <c r="E116" s="346">
        <v>807721</v>
      </c>
    </row>
    <row r="117" spans="1:5" ht="12" customHeight="1">
      <c r="A117" s="229" t="s">
        <v>196</v>
      </c>
      <c r="B117" s="242" t="s">
        <v>315</v>
      </c>
      <c r="C117" s="263"/>
      <c r="D117" s="345"/>
      <c r="E117" s="346"/>
    </row>
    <row r="118" spans="1:5" ht="12" customHeight="1">
      <c r="A118" s="229" t="s">
        <v>198</v>
      </c>
      <c r="B118" s="242" t="s">
        <v>316</v>
      </c>
      <c r="C118" s="263"/>
      <c r="D118" s="345"/>
      <c r="E118" s="346"/>
    </row>
    <row r="119" spans="1:5" ht="12" customHeight="1">
      <c r="A119" s="229" t="s">
        <v>317</v>
      </c>
      <c r="B119" s="242" t="s">
        <v>318</v>
      </c>
      <c r="C119" s="263"/>
      <c r="D119" s="345"/>
      <c r="E119" s="346"/>
    </row>
    <row r="120" spans="1:5" ht="12" customHeight="1">
      <c r="A120" s="229" t="s">
        <v>319</v>
      </c>
      <c r="B120" s="242" t="s">
        <v>320</v>
      </c>
      <c r="C120" s="263"/>
      <c r="D120" s="345"/>
      <c r="E120" s="346"/>
    </row>
    <row r="121" spans="1:5" ht="12" customHeight="1">
      <c r="A121" s="229" t="s">
        <v>321</v>
      </c>
      <c r="B121" s="242" t="s">
        <v>322</v>
      </c>
      <c r="C121" s="263"/>
      <c r="D121" s="345"/>
      <c r="E121" s="346"/>
    </row>
    <row r="122" spans="1:5" ht="12" customHeight="1">
      <c r="A122" s="229" t="s">
        <v>200</v>
      </c>
      <c r="B122" s="232" t="s">
        <v>323</v>
      </c>
      <c r="C122" s="267">
        <f>SUM(C123:C130)</f>
        <v>63068</v>
      </c>
      <c r="D122" s="345">
        <f>SUM(D123:D130)</f>
        <v>63068</v>
      </c>
      <c r="E122" s="345">
        <f>SUM(E123:E130)</f>
        <v>55836</v>
      </c>
    </row>
    <row r="123" spans="1:5" ht="12" customHeight="1">
      <c r="A123" s="229" t="s">
        <v>202</v>
      </c>
      <c r="B123" s="242" t="s">
        <v>312</v>
      </c>
      <c r="C123" s="263"/>
      <c r="D123" s="345"/>
      <c r="E123" s="346"/>
    </row>
    <row r="124" spans="1:5" ht="12" customHeight="1">
      <c r="A124" s="229" t="s">
        <v>203</v>
      </c>
      <c r="B124" s="242" t="s">
        <v>324</v>
      </c>
      <c r="C124" s="263"/>
      <c r="D124" s="345"/>
      <c r="E124" s="346"/>
    </row>
    <row r="125" spans="1:5" ht="12" customHeight="1">
      <c r="A125" s="229" t="s">
        <v>204</v>
      </c>
      <c r="B125" s="242" t="s">
        <v>314</v>
      </c>
      <c r="C125" s="263"/>
      <c r="D125" s="345"/>
      <c r="E125" s="346"/>
    </row>
    <row r="126" spans="1:5" ht="12" customHeight="1">
      <c r="A126" s="229" t="s">
        <v>205</v>
      </c>
      <c r="B126" s="242" t="s">
        <v>315</v>
      </c>
      <c r="C126" s="268">
        <v>63068</v>
      </c>
      <c r="D126" s="345">
        <v>63068</v>
      </c>
      <c r="E126" s="346">
        <v>55836</v>
      </c>
    </row>
    <row r="127" spans="1:5" ht="12" customHeight="1">
      <c r="A127" s="229" t="s">
        <v>206</v>
      </c>
      <c r="B127" s="242" t="s">
        <v>316</v>
      </c>
      <c r="C127" s="263"/>
      <c r="D127" s="345"/>
      <c r="E127" s="346"/>
    </row>
    <row r="128" spans="1:5" ht="12" customHeight="1">
      <c r="A128" s="229" t="s">
        <v>325</v>
      </c>
      <c r="B128" s="242" t="s">
        <v>326</v>
      </c>
      <c r="C128" s="264"/>
      <c r="D128" s="345"/>
      <c r="E128" s="346"/>
    </row>
    <row r="129" spans="1:5" ht="12" customHeight="1">
      <c r="A129" s="229" t="s">
        <v>327</v>
      </c>
      <c r="B129" s="242" t="s">
        <v>320</v>
      </c>
      <c r="C129" s="264"/>
      <c r="D129" s="345"/>
      <c r="E129" s="346"/>
    </row>
    <row r="130" spans="1:5" ht="12" customHeight="1" thickBot="1">
      <c r="A130" s="225" t="s">
        <v>328</v>
      </c>
      <c r="B130" s="363" t="s">
        <v>329</v>
      </c>
      <c r="C130" s="292"/>
      <c r="D130" s="339"/>
      <c r="E130" s="340"/>
    </row>
    <row r="131" spans="1:5" ht="12" customHeight="1" thickBot="1">
      <c r="A131" s="368" t="s">
        <v>330</v>
      </c>
      <c r="B131" s="369" t="s">
        <v>382</v>
      </c>
      <c r="C131" s="371"/>
      <c r="D131" s="341"/>
      <c r="E131" s="362">
        <v>17103</v>
      </c>
    </row>
    <row r="132" spans="1:5" ht="12" customHeight="1" thickBot="1">
      <c r="A132" s="368" t="s">
        <v>215</v>
      </c>
      <c r="B132" s="369" t="s">
        <v>380</v>
      </c>
      <c r="C132" s="370"/>
      <c r="D132" s="341"/>
      <c r="E132" s="362">
        <v>83503</v>
      </c>
    </row>
    <row r="133" spans="1:9" ht="15" customHeight="1" thickBot="1">
      <c r="A133" s="364" t="s">
        <v>381</v>
      </c>
      <c r="B133" s="365" t="s">
        <v>331</v>
      </c>
      <c r="C133" s="366">
        <f>SUM(C111,C112,C132,C131)</f>
        <v>2741907</v>
      </c>
      <c r="D133" s="366">
        <f>SUM(D111,D112,D132,D131)</f>
        <v>2861897</v>
      </c>
      <c r="E133" s="367">
        <f>SUM(E111,E112,E132,E131)</f>
        <v>2704604</v>
      </c>
      <c r="F133" s="288"/>
      <c r="G133" s="254"/>
      <c r="H133" s="254"/>
      <c r="I133" s="254"/>
    </row>
    <row r="134" spans="1:5" s="218" customFormat="1" ht="12.75" customHeight="1">
      <c r="A134" s="427"/>
      <c r="B134" s="427"/>
      <c r="C134" s="427"/>
      <c r="D134" s="350"/>
      <c r="E134" s="350"/>
    </row>
    <row r="135" spans="1:5" ht="15.75">
      <c r="A135" s="430" t="s">
        <v>332</v>
      </c>
      <c r="B135" s="430"/>
      <c r="C135" s="430"/>
      <c r="D135" s="350"/>
      <c r="E135" s="350"/>
    </row>
    <row r="136" spans="1:5" ht="16.5" thickBot="1">
      <c r="A136" s="428" t="s">
        <v>333</v>
      </c>
      <c r="B136" s="428"/>
      <c r="D136" s="350"/>
      <c r="E136" s="350"/>
    </row>
    <row r="137" spans="1:5" ht="23.25" customHeight="1" thickBot="1">
      <c r="A137" s="219">
        <v>1</v>
      </c>
      <c r="B137" s="253" t="s">
        <v>334</v>
      </c>
      <c r="C137" s="255">
        <f>+C53-C111</f>
        <v>-14435</v>
      </c>
      <c r="D137" s="255">
        <f>+D53-D111</f>
        <v>-65429</v>
      </c>
      <c r="E137" s="384">
        <f>+E53-E111</f>
        <v>32812</v>
      </c>
    </row>
    <row r="138" spans="3:5" ht="15.75" hidden="1">
      <c r="C138" s="256"/>
      <c r="D138" s="347"/>
      <c r="E138" s="347"/>
    </row>
    <row r="139" spans="1:5" ht="33" customHeight="1">
      <c r="A139" s="431" t="s">
        <v>335</v>
      </c>
      <c r="B139" s="431"/>
      <c r="C139" s="431"/>
      <c r="D139" s="350"/>
      <c r="E139" s="350"/>
    </row>
    <row r="140" spans="1:5" ht="16.5" thickBot="1">
      <c r="A140" s="429" t="s">
        <v>336</v>
      </c>
      <c r="B140" s="429"/>
      <c r="D140" s="350"/>
      <c r="E140" s="350"/>
    </row>
    <row r="141" spans="1:5" ht="12" customHeight="1" thickBot="1">
      <c r="A141" s="219" t="s">
        <v>136</v>
      </c>
      <c r="B141" s="293" t="s">
        <v>349</v>
      </c>
      <c r="C141" s="295">
        <f>C142-C145</f>
        <v>-72640</v>
      </c>
      <c r="D141" s="295">
        <f>D142-D145</f>
        <v>19923</v>
      </c>
      <c r="E141" s="393">
        <f>E142-E145</f>
        <v>-42750</v>
      </c>
    </row>
    <row r="142" spans="1:5" ht="12.75" customHeight="1">
      <c r="A142" s="223" t="s">
        <v>263</v>
      </c>
      <c r="B142" s="224" t="s">
        <v>350</v>
      </c>
      <c r="C142" s="294">
        <f aca="true" t="shared" si="0" ref="C142:E143">+C57</f>
        <v>370000</v>
      </c>
      <c r="D142" s="294">
        <f t="shared" si="0"/>
        <v>462563</v>
      </c>
      <c r="E142" s="394">
        <f t="shared" si="0"/>
        <v>820807</v>
      </c>
    </row>
    <row r="143" spans="1:5" ht="12.75" customHeight="1">
      <c r="A143" s="225" t="s">
        <v>337</v>
      </c>
      <c r="B143" s="226" t="s">
        <v>351</v>
      </c>
      <c r="C143" s="258">
        <f t="shared" si="0"/>
        <v>370000</v>
      </c>
      <c r="D143" s="258">
        <f t="shared" si="0"/>
        <v>462563</v>
      </c>
      <c r="E143" s="395">
        <f t="shared" si="0"/>
        <v>820807</v>
      </c>
    </row>
    <row r="144" spans="1:5" ht="12.75" customHeight="1">
      <c r="A144" s="225" t="s">
        <v>338</v>
      </c>
      <c r="B144" s="289" t="s">
        <v>352</v>
      </c>
      <c r="C144" s="259">
        <f>+C65</f>
        <v>0</v>
      </c>
      <c r="D144" s="259">
        <f>+D65</f>
        <v>0</v>
      </c>
      <c r="E144" s="396">
        <f>+E65</f>
        <v>0</v>
      </c>
    </row>
    <row r="145" spans="1:5" ht="12.75" customHeight="1">
      <c r="A145" s="231" t="s">
        <v>265</v>
      </c>
      <c r="B145" s="257" t="s">
        <v>353</v>
      </c>
      <c r="C145" s="260">
        <f aca="true" t="shared" si="1" ref="C145:E146">+C112</f>
        <v>442640</v>
      </c>
      <c r="D145" s="260">
        <f t="shared" si="1"/>
        <v>442640</v>
      </c>
      <c r="E145" s="397">
        <f t="shared" si="1"/>
        <v>863557</v>
      </c>
    </row>
    <row r="146" spans="1:5" ht="12.75" customHeight="1">
      <c r="A146" s="221" t="s">
        <v>339</v>
      </c>
      <c r="B146" s="222" t="s">
        <v>354</v>
      </c>
      <c r="C146" s="260">
        <f t="shared" si="1"/>
        <v>379572</v>
      </c>
      <c r="D146" s="260">
        <f t="shared" si="1"/>
        <v>379572</v>
      </c>
      <c r="E146" s="397">
        <f t="shared" si="1"/>
        <v>807721</v>
      </c>
    </row>
    <row r="147" spans="1:5" ht="12.75" customHeight="1" thickBot="1">
      <c r="A147" s="243" t="s">
        <v>340</v>
      </c>
      <c r="B147" s="290" t="s">
        <v>355</v>
      </c>
      <c r="C147" s="261">
        <f>+C122</f>
        <v>63068</v>
      </c>
      <c r="D147" s="261">
        <f>+D122</f>
        <v>63068</v>
      </c>
      <c r="E147" s="398">
        <f>+E122</f>
        <v>55836</v>
      </c>
    </row>
  </sheetData>
  <sheetProtection/>
  <mergeCells count="9">
    <mergeCell ref="A75:C75"/>
    <mergeCell ref="A2:B2"/>
    <mergeCell ref="A78:B78"/>
    <mergeCell ref="A140:B140"/>
    <mergeCell ref="A135:C135"/>
    <mergeCell ref="A139:C139"/>
    <mergeCell ref="A134:C134"/>
    <mergeCell ref="A136:B136"/>
    <mergeCell ref="A77:C7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 xml:space="preserve">&amp;C&amp;"Times New Roman CE,Félkövér"&amp;12
TISZAVASVÁRI VÁROS ÖNKORMÁNYZATA
2012. ÉVI KÖLTSÉGVETÉSÉNEK MÉRLEGE&amp;10
&amp;R&amp;"Times New Roman CE,Félkövér dőlt"&amp;11 1. számú melléklet 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2"/>
  <sheetViews>
    <sheetView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2" sqref="G22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6.28125" style="0" bestFit="1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5" t="s">
        <v>6</v>
      </c>
      <c r="Q1" s="13"/>
      <c r="R1" s="2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13"/>
      <c r="R2" s="45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3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3"/>
      <c r="R4" s="2"/>
      <c r="S4" s="2"/>
    </row>
    <row r="5" spans="1:19" ht="20.2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433" t="s">
        <v>391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0</v>
      </c>
    </row>
    <row r="10" spans="1:19" ht="19.5" customHeight="1">
      <c r="A10" s="5"/>
      <c r="B10" s="6" t="s">
        <v>7</v>
      </c>
      <c r="C10" s="6"/>
      <c r="D10" s="6"/>
      <c r="E10" s="6" t="s">
        <v>55</v>
      </c>
      <c r="F10" s="6"/>
      <c r="G10" s="6"/>
      <c r="H10" s="6" t="s">
        <v>56</v>
      </c>
      <c r="I10" s="6"/>
      <c r="J10" s="6"/>
      <c r="K10" s="6" t="s">
        <v>57</v>
      </c>
      <c r="L10" s="6"/>
      <c r="M10" s="6"/>
      <c r="N10" s="6" t="s">
        <v>35</v>
      </c>
      <c r="O10" s="6"/>
      <c r="P10" s="40"/>
      <c r="Q10" s="6" t="s">
        <v>8</v>
      </c>
      <c r="R10" s="6"/>
      <c r="S10" s="7"/>
    </row>
    <row r="11" spans="1:19" ht="19.5" customHeight="1" thickBot="1">
      <c r="A11" s="8" t="s">
        <v>1</v>
      </c>
      <c r="B11" s="47" t="s">
        <v>9</v>
      </c>
      <c r="C11" s="47" t="s">
        <v>10</v>
      </c>
      <c r="D11" s="47" t="s">
        <v>11</v>
      </c>
      <c r="E11" s="47" t="s">
        <v>9</v>
      </c>
      <c r="F11" s="47" t="s">
        <v>10</v>
      </c>
      <c r="G11" s="47" t="s">
        <v>11</v>
      </c>
      <c r="H11" s="47" t="s">
        <v>9</v>
      </c>
      <c r="I11" s="47" t="s">
        <v>10</v>
      </c>
      <c r="J11" s="47" t="s">
        <v>11</v>
      </c>
      <c r="K11" s="47" t="s">
        <v>9</v>
      </c>
      <c r="L11" s="47" t="s">
        <v>10</v>
      </c>
      <c r="M11" s="47" t="s">
        <v>11</v>
      </c>
      <c r="N11" s="47" t="s">
        <v>10</v>
      </c>
      <c r="O11" s="47" t="s">
        <v>11</v>
      </c>
      <c r="P11" s="47" t="s">
        <v>12</v>
      </c>
      <c r="Q11" s="47" t="s">
        <v>9</v>
      </c>
      <c r="R11" s="167" t="s">
        <v>10</v>
      </c>
      <c r="S11" s="168" t="s">
        <v>11</v>
      </c>
    </row>
    <row r="12" spans="1:19" ht="19.5" customHeight="1">
      <c r="A12" s="49" t="s">
        <v>126</v>
      </c>
      <c r="B12" s="75">
        <v>68137</v>
      </c>
      <c r="C12" s="76">
        <v>68637</v>
      </c>
      <c r="D12" s="76">
        <v>50336</v>
      </c>
      <c r="E12" s="76"/>
      <c r="F12" s="76"/>
      <c r="G12" s="76"/>
      <c r="H12" s="76"/>
      <c r="I12" s="76"/>
      <c r="J12" s="76">
        <v>171</v>
      </c>
      <c r="K12" s="76"/>
      <c r="L12" s="76"/>
      <c r="M12" s="76"/>
      <c r="N12" s="76">
        <v>12</v>
      </c>
      <c r="O12" s="76">
        <v>12</v>
      </c>
      <c r="P12" s="76">
        <v>-750</v>
      </c>
      <c r="Q12" s="334">
        <f>SUM(B12,E12,H12,K12)</f>
        <v>68137</v>
      </c>
      <c r="R12" s="335">
        <f>SUM(C12,F12,I12,L12,N12)</f>
        <v>68649</v>
      </c>
      <c r="S12" s="336">
        <f>SUM(D12,G12,J12,M12,O12,P12)</f>
        <v>49769</v>
      </c>
    </row>
    <row r="13" spans="1:19" ht="19.5" customHeight="1">
      <c r="A13" s="49" t="s">
        <v>125</v>
      </c>
      <c r="B13" s="164">
        <v>13280</v>
      </c>
      <c r="C13" s="79">
        <v>13280</v>
      </c>
      <c r="D13" s="79">
        <v>298</v>
      </c>
      <c r="E13" s="79"/>
      <c r="F13" s="79"/>
      <c r="G13" s="79"/>
      <c r="H13" s="79">
        <v>30654</v>
      </c>
      <c r="I13" s="79">
        <v>30654</v>
      </c>
      <c r="J13" s="79">
        <v>11495</v>
      </c>
      <c r="K13" s="79"/>
      <c r="L13" s="79"/>
      <c r="M13" s="79"/>
      <c r="N13" s="79">
        <v>798</v>
      </c>
      <c r="O13" s="79">
        <v>798</v>
      </c>
      <c r="P13" s="79"/>
      <c r="Q13" s="335">
        <f>SUM(B13,E13,H13,K13)</f>
        <v>43934</v>
      </c>
      <c r="R13" s="332">
        <f>SUM(C13,F13,I13,L13,N13)</f>
        <v>44732</v>
      </c>
      <c r="S13" s="333">
        <f>SUM(D13,G13,J13,M13,O13,P13)</f>
        <v>12591</v>
      </c>
    </row>
    <row r="14" spans="1:19" s="50" customFormat="1" ht="19.5" customHeight="1">
      <c r="A14" s="49" t="s">
        <v>13</v>
      </c>
      <c r="B14" s="77">
        <v>13982</v>
      </c>
      <c r="C14" s="78">
        <v>14411</v>
      </c>
      <c r="D14" s="78">
        <v>9244</v>
      </c>
      <c r="E14" s="78"/>
      <c r="F14" s="78"/>
      <c r="G14" s="78"/>
      <c r="H14" s="78">
        <v>3099</v>
      </c>
      <c r="I14" s="78">
        <v>13007</v>
      </c>
      <c r="J14" s="78">
        <v>6611</v>
      </c>
      <c r="K14" s="78"/>
      <c r="L14" s="78"/>
      <c r="M14" s="78"/>
      <c r="N14" s="78">
        <v>2469</v>
      </c>
      <c r="O14" s="78">
        <v>2469</v>
      </c>
      <c r="P14" s="78"/>
      <c r="Q14" s="332">
        <f>SUM(B14,E14,H14,K14)</f>
        <v>17081</v>
      </c>
      <c r="R14" s="332">
        <f aca="true" t="shared" si="0" ref="R14:R20">SUM(C14,F14,I14,L14,N14)</f>
        <v>29887</v>
      </c>
      <c r="S14" s="333">
        <f aca="true" t="shared" si="1" ref="S14:S20">SUM(D14,G14,J14,M14,O14,P14)</f>
        <v>18324</v>
      </c>
    </row>
    <row r="15" spans="1:19" ht="19.5" customHeight="1">
      <c r="A15" s="49" t="s">
        <v>46</v>
      </c>
      <c r="B15" s="77">
        <v>3000</v>
      </c>
      <c r="C15" s="78">
        <v>3000</v>
      </c>
      <c r="D15" s="78">
        <v>2181</v>
      </c>
      <c r="E15" s="78"/>
      <c r="F15" s="78"/>
      <c r="G15" s="78"/>
      <c r="H15" s="78"/>
      <c r="I15" s="78"/>
      <c r="J15" s="78">
        <v>25</v>
      </c>
      <c r="K15" s="78"/>
      <c r="L15" s="78"/>
      <c r="M15" s="78"/>
      <c r="N15" s="78">
        <v>3</v>
      </c>
      <c r="O15" s="78">
        <v>3</v>
      </c>
      <c r="P15" s="78"/>
      <c r="Q15" s="78">
        <f aca="true" t="shared" si="2" ref="Q15:Q20">SUM(B15,E15,H15,K15)</f>
        <v>3000</v>
      </c>
      <c r="R15" s="78">
        <f t="shared" si="0"/>
        <v>3003</v>
      </c>
      <c r="S15" s="410">
        <f t="shared" si="1"/>
        <v>2209</v>
      </c>
    </row>
    <row r="16" spans="1:19" ht="19.5" customHeight="1">
      <c r="A16" s="49" t="s">
        <v>54</v>
      </c>
      <c r="B16" s="77">
        <v>23023</v>
      </c>
      <c r="C16" s="78">
        <v>23155</v>
      </c>
      <c r="D16" s="78">
        <v>15115</v>
      </c>
      <c r="E16" s="78"/>
      <c r="F16" s="78"/>
      <c r="G16" s="78"/>
      <c r="H16" s="78">
        <v>7538</v>
      </c>
      <c r="I16" s="78">
        <v>15251</v>
      </c>
      <c r="J16" s="78">
        <v>19970</v>
      </c>
      <c r="K16" s="78"/>
      <c r="L16" s="78">
        <v>500</v>
      </c>
      <c r="M16" s="78">
        <v>500</v>
      </c>
      <c r="N16" s="78">
        <v>1740</v>
      </c>
      <c r="O16" s="78">
        <v>1740</v>
      </c>
      <c r="P16" s="78">
        <v>500</v>
      </c>
      <c r="Q16" s="78">
        <f t="shared" si="2"/>
        <v>30561</v>
      </c>
      <c r="R16" s="78">
        <f t="shared" si="0"/>
        <v>40646</v>
      </c>
      <c r="S16" s="410">
        <f t="shared" si="1"/>
        <v>37825</v>
      </c>
    </row>
    <row r="17" spans="1:19" ht="19.5" customHeight="1">
      <c r="A17" s="49" t="s">
        <v>59</v>
      </c>
      <c r="B17" s="77">
        <v>43569</v>
      </c>
      <c r="C17" s="78">
        <v>43947</v>
      </c>
      <c r="D17" s="78">
        <v>52944</v>
      </c>
      <c r="E17" s="78"/>
      <c r="F17" s="78"/>
      <c r="G17" s="78"/>
      <c r="H17" s="78">
        <v>14133</v>
      </c>
      <c r="I17" s="78">
        <v>20325</v>
      </c>
      <c r="J17" s="78">
        <v>27921</v>
      </c>
      <c r="K17" s="78">
        <v>10000</v>
      </c>
      <c r="L17" s="78">
        <v>10000</v>
      </c>
      <c r="M17" s="78">
        <v>5411</v>
      </c>
      <c r="N17" s="78">
        <v>9441</v>
      </c>
      <c r="O17" s="78">
        <v>9441</v>
      </c>
      <c r="P17" s="78"/>
      <c r="Q17" s="78">
        <f t="shared" si="2"/>
        <v>67702</v>
      </c>
      <c r="R17" s="78">
        <f t="shared" si="0"/>
        <v>83713</v>
      </c>
      <c r="S17" s="410">
        <f t="shared" si="1"/>
        <v>95717</v>
      </c>
    </row>
    <row r="18" spans="1:19" ht="19.5" customHeight="1">
      <c r="A18" s="49" t="s">
        <v>37</v>
      </c>
      <c r="B18" s="77">
        <v>10375</v>
      </c>
      <c r="C18" s="78">
        <v>10375</v>
      </c>
      <c r="D18" s="78">
        <v>7334</v>
      </c>
      <c r="E18" s="78"/>
      <c r="F18" s="78"/>
      <c r="G18" s="78"/>
      <c r="H18" s="78"/>
      <c r="I18" s="78"/>
      <c r="J18" s="78">
        <v>15</v>
      </c>
      <c r="K18" s="78"/>
      <c r="L18" s="78"/>
      <c r="M18" s="78"/>
      <c r="N18" s="78">
        <v>175</v>
      </c>
      <c r="O18" s="78">
        <v>175</v>
      </c>
      <c r="P18" s="78"/>
      <c r="Q18" s="78">
        <f t="shared" si="2"/>
        <v>10375</v>
      </c>
      <c r="R18" s="78">
        <f t="shared" si="0"/>
        <v>10550</v>
      </c>
      <c r="S18" s="410">
        <f t="shared" si="1"/>
        <v>7524</v>
      </c>
    </row>
    <row r="19" spans="1:19" ht="19.5" customHeight="1" thickBot="1">
      <c r="A19" s="49" t="s">
        <v>42</v>
      </c>
      <c r="B19" s="77">
        <v>650</v>
      </c>
      <c r="C19" s="78">
        <v>650</v>
      </c>
      <c r="D19" s="78">
        <v>743</v>
      </c>
      <c r="E19" s="78"/>
      <c r="F19" s="78"/>
      <c r="G19" s="78"/>
      <c r="H19" s="78">
        <v>376</v>
      </c>
      <c r="I19" s="78">
        <v>188</v>
      </c>
      <c r="J19" s="78">
        <v>188</v>
      </c>
      <c r="K19" s="78"/>
      <c r="L19" s="78"/>
      <c r="M19" s="78"/>
      <c r="N19" s="78"/>
      <c r="O19" s="78"/>
      <c r="P19" s="78"/>
      <c r="Q19" s="78">
        <f t="shared" si="2"/>
        <v>1026</v>
      </c>
      <c r="R19" s="78">
        <f t="shared" si="0"/>
        <v>838</v>
      </c>
      <c r="S19" s="411">
        <f t="shared" si="1"/>
        <v>931</v>
      </c>
    </row>
    <row r="20" spans="1:19" ht="18.75" customHeight="1" thickBot="1">
      <c r="A20" s="320" t="s">
        <v>372</v>
      </c>
      <c r="B20" s="312">
        <f aca="true" t="shared" si="3" ref="B20:P20">SUM(B12:B19)</f>
        <v>176016</v>
      </c>
      <c r="C20" s="313">
        <f t="shared" si="3"/>
        <v>177455</v>
      </c>
      <c r="D20" s="313">
        <f t="shared" si="3"/>
        <v>138195</v>
      </c>
      <c r="E20" s="313">
        <f t="shared" si="3"/>
        <v>0</v>
      </c>
      <c r="F20" s="313">
        <f t="shared" si="3"/>
        <v>0</v>
      </c>
      <c r="G20" s="313">
        <f t="shared" si="3"/>
        <v>0</v>
      </c>
      <c r="H20" s="313">
        <f t="shared" si="3"/>
        <v>55800</v>
      </c>
      <c r="I20" s="313">
        <f t="shared" si="3"/>
        <v>79425</v>
      </c>
      <c r="J20" s="313">
        <f t="shared" si="3"/>
        <v>66396</v>
      </c>
      <c r="K20" s="313">
        <f t="shared" si="3"/>
        <v>10000</v>
      </c>
      <c r="L20" s="313">
        <f t="shared" si="3"/>
        <v>10500</v>
      </c>
      <c r="M20" s="313">
        <f t="shared" si="3"/>
        <v>5911</v>
      </c>
      <c r="N20" s="313">
        <f t="shared" si="3"/>
        <v>14638</v>
      </c>
      <c r="O20" s="313">
        <f t="shared" si="3"/>
        <v>14638</v>
      </c>
      <c r="P20" s="313">
        <f t="shared" si="3"/>
        <v>-250</v>
      </c>
      <c r="Q20" s="321">
        <f t="shared" si="2"/>
        <v>241816</v>
      </c>
      <c r="R20" s="322">
        <f t="shared" si="0"/>
        <v>282018</v>
      </c>
      <c r="S20" s="323">
        <f t="shared" si="1"/>
        <v>224890</v>
      </c>
    </row>
    <row r="21" spans="1:19" ht="18" customHeight="1" thickBot="1">
      <c r="A21" s="324" t="s">
        <v>368</v>
      </c>
      <c r="B21" s="326">
        <v>12038</v>
      </c>
      <c r="C21" s="327">
        <v>12038</v>
      </c>
      <c r="D21" s="403">
        <v>7680</v>
      </c>
      <c r="E21" s="327">
        <v>1200</v>
      </c>
      <c r="F21" s="327">
        <v>1200</v>
      </c>
      <c r="G21" s="327">
        <v>470</v>
      </c>
      <c r="H21" s="327">
        <v>600</v>
      </c>
      <c r="I21" s="327">
        <v>300</v>
      </c>
      <c r="J21" s="327">
        <v>3969</v>
      </c>
      <c r="K21" s="327"/>
      <c r="L21" s="327"/>
      <c r="M21" s="327"/>
      <c r="N21" s="327"/>
      <c r="O21" s="327"/>
      <c r="P21" s="327">
        <v>-18719</v>
      </c>
      <c r="Q21" s="327">
        <f>B21+E21+H21+K21</f>
        <v>13838</v>
      </c>
      <c r="R21" s="327">
        <f>C21+F21+I21+L21+N21</f>
        <v>13538</v>
      </c>
      <c r="S21" s="328">
        <f>D21+G21+J21+M21+O21+P21</f>
        <v>-6600</v>
      </c>
    </row>
    <row r="22" spans="1:19" ht="18" customHeight="1" thickBot="1">
      <c r="A22" s="325" t="s">
        <v>14</v>
      </c>
      <c r="B22" s="329">
        <f>SUM(B20:B21)</f>
        <v>188054</v>
      </c>
      <c r="C22" s="329">
        <f aca="true" t="shared" si="4" ref="C22:S22">SUM(C20:C21)</f>
        <v>189493</v>
      </c>
      <c r="D22" s="329">
        <f t="shared" si="4"/>
        <v>145875</v>
      </c>
      <c r="E22" s="329">
        <f t="shared" si="4"/>
        <v>1200</v>
      </c>
      <c r="F22" s="329">
        <f t="shared" si="4"/>
        <v>1200</v>
      </c>
      <c r="G22" s="329">
        <f t="shared" si="4"/>
        <v>470</v>
      </c>
      <c r="H22" s="329">
        <f t="shared" si="4"/>
        <v>56400</v>
      </c>
      <c r="I22" s="329">
        <f t="shared" si="4"/>
        <v>79725</v>
      </c>
      <c r="J22" s="329">
        <f t="shared" si="4"/>
        <v>70365</v>
      </c>
      <c r="K22" s="329">
        <f t="shared" si="4"/>
        <v>10000</v>
      </c>
      <c r="L22" s="329">
        <f t="shared" si="4"/>
        <v>10500</v>
      </c>
      <c r="M22" s="329">
        <f t="shared" si="4"/>
        <v>5911</v>
      </c>
      <c r="N22" s="329">
        <f t="shared" si="4"/>
        <v>14638</v>
      </c>
      <c r="O22" s="329">
        <f t="shared" si="4"/>
        <v>14638</v>
      </c>
      <c r="P22" s="329">
        <f t="shared" si="4"/>
        <v>-18969</v>
      </c>
      <c r="Q22" s="329">
        <f t="shared" si="4"/>
        <v>255654</v>
      </c>
      <c r="R22" s="329">
        <f t="shared" si="4"/>
        <v>295556</v>
      </c>
      <c r="S22" s="329">
        <f t="shared" si="4"/>
        <v>218290</v>
      </c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5" sqref="G25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3"/>
      <c r="I1" s="15" t="s">
        <v>27</v>
      </c>
      <c r="J1" s="13"/>
    </row>
    <row r="2" spans="1:10" ht="12.75">
      <c r="A2" s="1"/>
      <c r="B2" s="1"/>
      <c r="C2" s="1"/>
      <c r="D2" s="1"/>
      <c r="E2" s="1"/>
      <c r="F2" s="1"/>
      <c r="H2" s="33"/>
      <c r="I2" s="46"/>
      <c r="J2" s="45"/>
    </row>
    <row r="3" spans="1:10" ht="12.75">
      <c r="A3" s="1"/>
      <c r="B3" s="1"/>
      <c r="C3" s="1"/>
      <c r="D3" s="1"/>
      <c r="E3" s="1"/>
      <c r="F3" s="1"/>
      <c r="H3" s="33"/>
      <c r="I3" s="15"/>
      <c r="J3" s="2"/>
    </row>
    <row r="4" spans="1:9" ht="12.75">
      <c r="A4" s="1"/>
      <c r="B4" s="1"/>
      <c r="C4" s="1"/>
      <c r="D4" s="1"/>
      <c r="E4" s="1"/>
      <c r="F4" s="1"/>
      <c r="H4" s="33"/>
      <c r="I4" s="15"/>
    </row>
    <row r="5" spans="1:10" ht="19.5">
      <c r="A5" s="12" t="s">
        <v>28</v>
      </c>
      <c r="B5" s="12"/>
      <c r="C5" s="12"/>
      <c r="D5" s="12"/>
      <c r="E5" s="12"/>
      <c r="F5" s="12"/>
      <c r="G5" s="12"/>
      <c r="H5" s="12"/>
      <c r="I5" s="2"/>
      <c r="J5" s="13"/>
    </row>
    <row r="6" spans="1:10" ht="19.5">
      <c r="A6" s="12" t="s">
        <v>392</v>
      </c>
      <c r="B6" s="12"/>
      <c r="C6" s="12"/>
      <c r="D6" s="12"/>
      <c r="E6" s="12"/>
      <c r="F6" s="12"/>
      <c r="G6" s="12"/>
      <c r="H6" s="12"/>
      <c r="I6" s="2"/>
      <c r="J6" s="13"/>
    </row>
    <row r="7" spans="1:10" ht="19.5">
      <c r="A7" s="12"/>
      <c r="B7" s="12"/>
      <c r="C7" s="12"/>
      <c r="D7" s="12"/>
      <c r="E7" s="12"/>
      <c r="F7" s="12"/>
      <c r="G7" s="12"/>
      <c r="H7" s="12"/>
      <c r="I7" s="2"/>
      <c r="J7" s="13"/>
    </row>
    <row r="8" spans="1:10" ht="13.5" thickBot="1">
      <c r="A8" s="1"/>
      <c r="B8" s="1"/>
      <c r="C8" s="1"/>
      <c r="D8" s="1"/>
      <c r="E8" s="1"/>
      <c r="F8" s="1"/>
      <c r="G8" s="1"/>
      <c r="I8" s="1"/>
      <c r="J8" s="10" t="s">
        <v>0</v>
      </c>
    </row>
    <row r="9" spans="1:10" ht="15.75" customHeight="1">
      <c r="A9" s="37" t="s">
        <v>29</v>
      </c>
      <c r="B9" s="35" t="s">
        <v>30</v>
      </c>
      <c r="C9" s="6"/>
      <c r="D9" s="6"/>
      <c r="E9" s="6" t="s">
        <v>31</v>
      </c>
      <c r="F9" s="6"/>
      <c r="G9" s="6"/>
      <c r="H9" s="6" t="s">
        <v>32</v>
      </c>
      <c r="I9" s="38"/>
      <c r="J9" s="39"/>
    </row>
    <row r="10" spans="1:10" ht="15.75" customHeight="1">
      <c r="A10" s="36" t="s">
        <v>33</v>
      </c>
      <c r="B10" s="11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9" t="s">
        <v>2</v>
      </c>
    </row>
    <row r="11" spans="1:10" ht="15.75" customHeight="1" thickBot="1">
      <c r="A11" s="34"/>
      <c r="B11" s="51" t="s">
        <v>15</v>
      </c>
      <c r="C11" s="52"/>
      <c r="D11" s="47"/>
      <c r="E11" s="52" t="s">
        <v>15</v>
      </c>
      <c r="F11" s="52"/>
      <c r="G11" s="47"/>
      <c r="H11" s="52" t="s">
        <v>15</v>
      </c>
      <c r="I11" s="52"/>
      <c r="J11" s="48"/>
    </row>
    <row r="12" spans="1:10" ht="15.75" customHeight="1">
      <c r="A12" s="53" t="s">
        <v>126</v>
      </c>
      <c r="B12" s="67">
        <v>68137</v>
      </c>
      <c r="C12" s="68">
        <v>68649</v>
      </c>
      <c r="D12" s="68">
        <v>49769</v>
      </c>
      <c r="E12" s="68">
        <v>123809</v>
      </c>
      <c r="F12" s="68">
        <v>132692</v>
      </c>
      <c r="G12" s="68">
        <v>99468</v>
      </c>
      <c r="H12" s="404">
        <f>SUM(B12,E12)</f>
        <v>191946</v>
      </c>
      <c r="I12" s="404">
        <f>SUM(C12,F12)</f>
        <v>201341</v>
      </c>
      <c r="J12" s="405">
        <f>SUM(D12,G12)</f>
        <v>149237</v>
      </c>
    </row>
    <row r="13" spans="1:10" ht="15.75" customHeight="1">
      <c r="A13" s="54" t="s">
        <v>127</v>
      </c>
      <c r="B13" s="165">
        <v>43934</v>
      </c>
      <c r="C13" s="166">
        <v>44732</v>
      </c>
      <c r="D13" s="166">
        <v>12591</v>
      </c>
      <c r="E13" s="166">
        <v>18503</v>
      </c>
      <c r="F13" s="166">
        <v>17614</v>
      </c>
      <c r="G13" s="166">
        <v>11667</v>
      </c>
      <c r="H13" s="406">
        <f aca="true" t="shared" si="0" ref="H13:H19">SUM(B13,E13)</f>
        <v>62437</v>
      </c>
      <c r="I13" s="406">
        <f aca="true" t="shared" si="1" ref="I13:I19">SUM(C13,F13)</f>
        <v>62346</v>
      </c>
      <c r="J13" s="407">
        <f aca="true" t="shared" si="2" ref="J13:J19">SUM(D13,G13)</f>
        <v>24258</v>
      </c>
    </row>
    <row r="14" spans="1:10" ht="15.75" customHeight="1">
      <c r="A14" s="54" t="s">
        <v>13</v>
      </c>
      <c r="B14" s="66">
        <v>17081</v>
      </c>
      <c r="C14" s="65">
        <v>29887</v>
      </c>
      <c r="D14" s="65">
        <v>18324</v>
      </c>
      <c r="E14" s="65">
        <v>163709</v>
      </c>
      <c r="F14" s="65">
        <v>171337</v>
      </c>
      <c r="G14" s="65">
        <v>129350</v>
      </c>
      <c r="H14" s="406">
        <f t="shared" si="0"/>
        <v>180790</v>
      </c>
      <c r="I14" s="406">
        <f t="shared" si="1"/>
        <v>201224</v>
      </c>
      <c r="J14" s="407">
        <f t="shared" si="2"/>
        <v>147674</v>
      </c>
    </row>
    <row r="15" spans="1:10" s="50" customFormat="1" ht="15.75" customHeight="1">
      <c r="A15" s="54" t="s">
        <v>48</v>
      </c>
      <c r="B15" s="66">
        <v>3000</v>
      </c>
      <c r="C15" s="65">
        <v>3003</v>
      </c>
      <c r="D15" s="65">
        <v>2209</v>
      </c>
      <c r="E15" s="65">
        <v>31213</v>
      </c>
      <c r="F15" s="65">
        <v>31755</v>
      </c>
      <c r="G15" s="65">
        <v>22809</v>
      </c>
      <c r="H15" s="406">
        <f t="shared" si="0"/>
        <v>34213</v>
      </c>
      <c r="I15" s="406">
        <f t="shared" si="1"/>
        <v>34758</v>
      </c>
      <c r="J15" s="407">
        <f t="shared" si="2"/>
        <v>25018</v>
      </c>
    </row>
    <row r="16" spans="1:10" ht="15.75" customHeight="1">
      <c r="A16" s="54" t="s">
        <v>41</v>
      </c>
      <c r="B16" s="66">
        <v>30561</v>
      </c>
      <c r="C16" s="65">
        <v>40646</v>
      </c>
      <c r="D16" s="65">
        <v>37825</v>
      </c>
      <c r="E16" s="65">
        <v>339913</v>
      </c>
      <c r="F16" s="65">
        <v>347633</v>
      </c>
      <c r="G16" s="65">
        <v>258182</v>
      </c>
      <c r="H16" s="406">
        <f t="shared" si="0"/>
        <v>370474</v>
      </c>
      <c r="I16" s="406">
        <f t="shared" si="1"/>
        <v>388279</v>
      </c>
      <c r="J16" s="407">
        <f t="shared" si="2"/>
        <v>296007</v>
      </c>
    </row>
    <row r="17" spans="1:10" ht="15.75" customHeight="1">
      <c r="A17" s="54" t="s">
        <v>59</v>
      </c>
      <c r="B17" s="66">
        <v>67702</v>
      </c>
      <c r="C17" s="65">
        <v>83713</v>
      </c>
      <c r="D17" s="65">
        <v>95717</v>
      </c>
      <c r="E17" s="65">
        <v>344703</v>
      </c>
      <c r="F17" s="65">
        <v>358005</v>
      </c>
      <c r="G17" s="65">
        <v>261121</v>
      </c>
      <c r="H17" s="406">
        <f t="shared" si="0"/>
        <v>412405</v>
      </c>
      <c r="I17" s="406">
        <f t="shared" si="1"/>
        <v>441718</v>
      </c>
      <c r="J17" s="407">
        <f t="shared" si="2"/>
        <v>356838</v>
      </c>
    </row>
    <row r="18" spans="1:10" ht="15.75" customHeight="1">
      <c r="A18" s="54" t="s">
        <v>38</v>
      </c>
      <c r="B18" s="66">
        <v>10375</v>
      </c>
      <c r="C18" s="65">
        <v>10550</v>
      </c>
      <c r="D18" s="65">
        <v>7524</v>
      </c>
      <c r="E18" s="65">
        <v>36321</v>
      </c>
      <c r="F18" s="65">
        <v>39095</v>
      </c>
      <c r="G18" s="65">
        <v>26488</v>
      </c>
      <c r="H18" s="406">
        <f t="shared" si="0"/>
        <v>46696</v>
      </c>
      <c r="I18" s="406">
        <f t="shared" si="1"/>
        <v>49645</v>
      </c>
      <c r="J18" s="407">
        <f t="shared" si="2"/>
        <v>34012</v>
      </c>
    </row>
    <row r="19" spans="1:10" s="50" customFormat="1" ht="15" customHeight="1" thickBot="1">
      <c r="A19" s="303" t="s">
        <v>47</v>
      </c>
      <c r="B19" s="306">
        <v>1026</v>
      </c>
      <c r="C19" s="307">
        <v>838</v>
      </c>
      <c r="D19" s="307">
        <v>931</v>
      </c>
      <c r="E19" s="307">
        <v>20935</v>
      </c>
      <c r="F19" s="307">
        <v>21405</v>
      </c>
      <c r="G19" s="307">
        <v>15512</v>
      </c>
      <c r="H19" s="408">
        <f t="shared" si="0"/>
        <v>21961</v>
      </c>
      <c r="I19" s="408">
        <f t="shared" si="1"/>
        <v>22243</v>
      </c>
      <c r="J19" s="409">
        <f t="shared" si="2"/>
        <v>16443</v>
      </c>
    </row>
    <row r="20" spans="1:10" s="50" customFormat="1" ht="15" customHeight="1" thickBot="1">
      <c r="A20" s="308" t="s">
        <v>367</v>
      </c>
      <c r="B20" s="309">
        <f>SUM(B12:B19)</f>
        <v>241816</v>
      </c>
      <c r="C20" s="309">
        <f aca="true" t="shared" si="3" ref="C20:I20">SUM(C12:C19)</f>
        <v>282018</v>
      </c>
      <c r="D20" s="309">
        <f t="shared" si="3"/>
        <v>224890</v>
      </c>
      <c r="E20" s="309">
        <f t="shared" si="3"/>
        <v>1079106</v>
      </c>
      <c r="F20" s="309">
        <f>SUM(F12:F19)</f>
        <v>1119536</v>
      </c>
      <c r="G20" s="309">
        <f t="shared" si="3"/>
        <v>824597</v>
      </c>
      <c r="H20" s="309">
        <f t="shared" si="3"/>
        <v>1320922</v>
      </c>
      <c r="I20" s="309">
        <f t="shared" si="3"/>
        <v>1401554</v>
      </c>
      <c r="J20" s="330">
        <f>SUM(J12:J19)</f>
        <v>1049487</v>
      </c>
    </row>
    <row r="21" spans="1:10" s="50" customFormat="1" ht="15" customHeight="1" thickBot="1">
      <c r="A21" s="303" t="s">
        <v>368</v>
      </c>
      <c r="B21" s="304">
        <v>13838</v>
      </c>
      <c r="C21" s="305">
        <v>13538</v>
      </c>
      <c r="D21" s="305">
        <v>-6600</v>
      </c>
      <c r="E21" s="305">
        <v>514133</v>
      </c>
      <c r="F21" s="305">
        <v>516932</v>
      </c>
      <c r="G21" s="305">
        <v>326103</v>
      </c>
      <c r="H21" s="408">
        <f>B21+E21</f>
        <v>527971</v>
      </c>
      <c r="I21" s="408">
        <f>C21+F21</f>
        <v>530470</v>
      </c>
      <c r="J21" s="409">
        <f>D21+G21</f>
        <v>319503</v>
      </c>
    </row>
    <row r="22" spans="1:10" ht="16.5" customHeight="1" thickBot="1">
      <c r="A22" s="59" t="s">
        <v>14</v>
      </c>
      <c r="B22" s="69">
        <f>SUM(B20:B21)</f>
        <v>255654</v>
      </c>
      <c r="C22" s="69">
        <f aca="true" t="shared" si="4" ref="C22:I22">SUM(C20:C21)</f>
        <v>295556</v>
      </c>
      <c r="D22" s="69">
        <f t="shared" si="4"/>
        <v>218290</v>
      </c>
      <c r="E22" s="69">
        <f t="shared" si="4"/>
        <v>1593239</v>
      </c>
      <c r="F22" s="69">
        <f t="shared" si="4"/>
        <v>1636468</v>
      </c>
      <c r="G22" s="69">
        <f t="shared" si="4"/>
        <v>1150700</v>
      </c>
      <c r="H22" s="69">
        <f t="shared" si="4"/>
        <v>1848893</v>
      </c>
      <c r="I22" s="69">
        <f t="shared" si="4"/>
        <v>1932024</v>
      </c>
      <c r="J22" s="70">
        <f>SUM(J20:J21)</f>
        <v>1368990</v>
      </c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7"/>
    </row>
    <row r="25" ht="12.75">
      <c r="A25" s="310"/>
    </row>
    <row r="26" ht="12.75">
      <c r="A26" s="3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AA21"/>
  <sheetViews>
    <sheetView workbookViewId="0" topLeftCell="A7">
      <pane xSplit="1" ySplit="4" topLeftCell="H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E20" sqref="E20"/>
    </sheetView>
  </sheetViews>
  <sheetFormatPr defaultColWidth="9.140625" defaultRowHeight="12.75"/>
  <cols>
    <col min="1" max="1" width="8.57421875" style="23" customWidth="1"/>
    <col min="2" max="2" width="7.8515625" style="23" bestFit="1" customWidth="1"/>
    <col min="3" max="3" width="7.57421875" style="23" bestFit="1" customWidth="1"/>
    <col min="4" max="7" width="6.7109375" style="23" bestFit="1" customWidth="1"/>
    <col min="8" max="9" width="6.28125" style="23" customWidth="1"/>
    <col min="10" max="10" width="6.57421875" style="23" bestFit="1" customWidth="1"/>
    <col min="11" max="12" width="5.7109375" style="23" bestFit="1" customWidth="1"/>
    <col min="13" max="16" width="5.7109375" style="23" customWidth="1"/>
    <col min="17" max="17" width="6.28125" style="23" customWidth="1"/>
    <col min="18" max="19" width="6.57421875" style="23" bestFit="1" customWidth="1"/>
    <col min="20" max="22" width="5.7109375" style="23" bestFit="1" customWidth="1"/>
    <col min="23" max="23" width="6.00390625" style="23" bestFit="1" customWidth="1"/>
    <col min="24" max="25" width="7.8515625" style="23" bestFit="1" customWidth="1"/>
    <col min="26" max="26" width="8.421875" style="23" customWidth="1"/>
  </cols>
  <sheetData>
    <row r="1" spans="1:27" ht="12.75">
      <c r="A1" s="18"/>
      <c r="B1" s="18"/>
      <c r="C1" s="18"/>
      <c r="D1" s="18"/>
      <c r="E1" s="18"/>
      <c r="F1" s="18"/>
      <c r="G1" s="18"/>
      <c r="H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6" t="s">
        <v>36</v>
      </c>
      <c r="Y1" s="13"/>
      <c r="Z1" s="43"/>
      <c r="AA1" s="1"/>
    </row>
    <row r="2" spans="1:27" ht="12.75">
      <c r="A2" s="18"/>
      <c r="B2" s="18"/>
      <c r="C2" s="18"/>
      <c r="D2" s="18"/>
      <c r="E2" s="18"/>
      <c r="F2" s="18"/>
      <c r="G2" s="18"/>
      <c r="H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6"/>
      <c r="Y2" s="45"/>
      <c r="Z2" s="20"/>
      <c r="AA2" s="1"/>
    </row>
    <row r="3" spans="1:27" ht="12.75">
      <c r="A3" s="18"/>
      <c r="B3" s="18"/>
      <c r="C3" s="18"/>
      <c r="D3" s="18"/>
      <c r="E3" s="18"/>
      <c r="F3" s="18"/>
      <c r="G3" s="18"/>
      <c r="H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5"/>
      <c r="Y3" s="2"/>
      <c r="Z3" s="20"/>
      <c r="AA3" s="1"/>
    </row>
    <row r="4" spans="1:27" ht="19.5">
      <c r="A4" s="12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</row>
    <row r="5" spans="1:27" ht="19.5">
      <c r="A5" s="12" t="s">
        <v>393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"/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/>
      <c r="Y7" s="22"/>
      <c r="Z7" s="43" t="s">
        <v>0</v>
      </c>
      <c r="AA7" s="1"/>
    </row>
    <row r="8" spans="1:27" ht="16.5" customHeight="1">
      <c r="A8" s="25" t="s">
        <v>17</v>
      </c>
      <c r="B8" s="26" t="s">
        <v>18</v>
      </c>
      <c r="C8" s="26"/>
      <c r="D8" s="26"/>
      <c r="E8" s="26" t="s">
        <v>19</v>
      </c>
      <c r="F8" s="26"/>
      <c r="G8" s="26"/>
      <c r="H8" s="439" t="s">
        <v>20</v>
      </c>
      <c r="I8" s="440"/>
      <c r="J8" s="441"/>
      <c r="K8" s="442" t="s">
        <v>21</v>
      </c>
      <c r="L8" s="443"/>
      <c r="M8" s="444"/>
      <c r="N8" s="434" t="s">
        <v>60</v>
      </c>
      <c r="O8" s="435"/>
      <c r="P8" s="436"/>
      <c r="Q8" s="447" t="s">
        <v>371</v>
      </c>
      <c r="R8" s="448"/>
      <c r="S8" s="449"/>
      <c r="T8" s="26" t="s">
        <v>58</v>
      </c>
      <c r="U8" s="26"/>
      <c r="V8" s="26"/>
      <c r="W8" s="27" t="s">
        <v>22</v>
      </c>
      <c r="X8" s="26" t="s">
        <v>23</v>
      </c>
      <c r="Y8" s="26"/>
      <c r="Z8" s="80"/>
      <c r="AA8" s="82"/>
    </row>
    <row r="9" spans="1:27" ht="17.25" customHeight="1">
      <c r="A9" s="28" t="s">
        <v>24</v>
      </c>
      <c r="B9" s="29" t="s">
        <v>3</v>
      </c>
      <c r="C9" s="29" t="s">
        <v>10</v>
      </c>
      <c r="D9" s="29" t="s">
        <v>11</v>
      </c>
      <c r="E9" s="29" t="s">
        <v>3</v>
      </c>
      <c r="F9" s="29" t="s">
        <v>10</v>
      </c>
      <c r="G9" s="29" t="s">
        <v>11</v>
      </c>
      <c r="H9" s="29" t="s">
        <v>3</v>
      </c>
      <c r="I9" s="29" t="s">
        <v>10</v>
      </c>
      <c r="J9" s="29" t="s">
        <v>11</v>
      </c>
      <c r="K9" s="29" t="s">
        <v>44</v>
      </c>
      <c r="L9" s="29" t="s">
        <v>43</v>
      </c>
      <c r="M9" s="29" t="s">
        <v>11</v>
      </c>
      <c r="N9" s="29" t="s">
        <v>44</v>
      </c>
      <c r="O9" s="29" t="s">
        <v>10</v>
      </c>
      <c r="P9" s="29" t="s">
        <v>11</v>
      </c>
      <c r="Q9" s="29" t="s">
        <v>3</v>
      </c>
      <c r="R9" s="29" t="s">
        <v>10</v>
      </c>
      <c r="S9" s="29" t="s">
        <v>11</v>
      </c>
      <c r="T9" s="29" t="s">
        <v>44</v>
      </c>
      <c r="U9" s="29" t="s">
        <v>10</v>
      </c>
      <c r="V9" s="29" t="s">
        <v>11</v>
      </c>
      <c r="W9" s="29" t="s">
        <v>25</v>
      </c>
      <c r="X9" s="29" t="s">
        <v>3</v>
      </c>
      <c r="Y9" s="29" t="s">
        <v>10</v>
      </c>
      <c r="Z9" s="56" t="s">
        <v>11</v>
      </c>
      <c r="AA9" s="58" t="s">
        <v>2</v>
      </c>
    </row>
    <row r="10" spans="1:27" ht="15.75" customHeight="1" thickBot="1">
      <c r="A10" s="30"/>
      <c r="B10" s="31" t="s">
        <v>15</v>
      </c>
      <c r="C10" s="31"/>
      <c r="D10" s="32"/>
      <c r="E10" s="31" t="s">
        <v>15</v>
      </c>
      <c r="F10" s="31"/>
      <c r="G10" s="32"/>
      <c r="H10" s="44" t="s">
        <v>15</v>
      </c>
      <c r="I10" s="31"/>
      <c r="J10" s="32"/>
      <c r="K10" s="445" t="s">
        <v>15</v>
      </c>
      <c r="L10" s="446"/>
      <c r="M10" s="64"/>
      <c r="N10" s="437" t="s">
        <v>15</v>
      </c>
      <c r="O10" s="438"/>
      <c r="P10" s="85"/>
      <c r="Q10" s="437" t="s">
        <v>15</v>
      </c>
      <c r="R10" s="438"/>
      <c r="S10" s="85"/>
      <c r="T10" s="437" t="s">
        <v>45</v>
      </c>
      <c r="U10" s="438"/>
      <c r="V10" s="32"/>
      <c r="W10" s="32"/>
      <c r="X10" s="31" t="s">
        <v>15</v>
      </c>
      <c r="Y10" s="31"/>
      <c r="Z10" s="57"/>
      <c r="AA10" s="83" t="s">
        <v>5</v>
      </c>
    </row>
    <row r="11" spans="1:27" ht="18" customHeight="1">
      <c r="A11" s="55" t="s">
        <v>129</v>
      </c>
      <c r="B11" s="71">
        <v>78228</v>
      </c>
      <c r="C11" s="72">
        <v>80286</v>
      </c>
      <c r="D11" s="72">
        <v>60952</v>
      </c>
      <c r="E11" s="72">
        <v>21163</v>
      </c>
      <c r="F11" s="72">
        <v>21719</v>
      </c>
      <c r="G11" s="72">
        <v>16600</v>
      </c>
      <c r="H11" s="72">
        <v>92555</v>
      </c>
      <c r="I11" s="72">
        <v>99336</v>
      </c>
      <c r="J11" s="72">
        <v>70577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>
        <v>17100</v>
      </c>
      <c r="W11" s="72">
        <v>-6404</v>
      </c>
      <c r="X11" s="72">
        <f>SUM(B11,E11,H11,K11,Q11,T11,N11)</f>
        <v>191946</v>
      </c>
      <c r="Y11" s="72">
        <f>SUM(C11,F11,I11,L11,R11,U11,O11)</f>
        <v>201341</v>
      </c>
      <c r="Z11" s="81">
        <f>SUM(D11,G11,J11,M11,S11,V11,W11,P11)</f>
        <v>158825</v>
      </c>
      <c r="AA11" s="169">
        <f>Z11/Y11</f>
        <v>0.7888358555882806</v>
      </c>
    </row>
    <row r="12" spans="1:27" ht="18" customHeight="1">
      <c r="A12" s="55" t="s">
        <v>128</v>
      </c>
      <c r="B12" s="71">
        <v>31357</v>
      </c>
      <c r="C12" s="72">
        <v>31357</v>
      </c>
      <c r="D12" s="72">
        <v>11577</v>
      </c>
      <c r="E12" s="72">
        <v>4232</v>
      </c>
      <c r="F12" s="72">
        <v>4232</v>
      </c>
      <c r="G12" s="72">
        <v>1681</v>
      </c>
      <c r="H12" s="72">
        <v>26848</v>
      </c>
      <c r="I12" s="72">
        <v>26757</v>
      </c>
      <c r="J12" s="72">
        <v>11000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>
        <f aca="true" t="shared" si="0" ref="X12:X18">SUM(B12,E12,H12,K12,Q12,T12,N12)</f>
        <v>62437</v>
      </c>
      <c r="Y12" s="72">
        <f aca="true" t="shared" si="1" ref="Y12:Y18">SUM(C12,F12,I12,L12,R12,U12,O12)</f>
        <v>62346</v>
      </c>
      <c r="Z12" s="81">
        <f aca="true" t="shared" si="2" ref="Z12:Z18">SUM(D12,G12,J12,M12,S12,V12,W12,P12)</f>
        <v>24258</v>
      </c>
      <c r="AA12" s="84">
        <f>Z12/Y12</f>
        <v>0.38908670965258396</v>
      </c>
    </row>
    <row r="13" spans="1:27" s="50" customFormat="1" ht="18" customHeight="1">
      <c r="A13" s="24" t="s">
        <v>26</v>
      </c>
      <c r="B13" s="73">
        <v>91225</v>
      </c>
      <c r="C13" s="74">
        <v>98004</v>
      </c>
      <c r="D13" s="74">
        <v>76741</v>
      </c>
      <c r="E13" s="74">
        <v>24547</v>
      </c>
      <c r="F13" s="74">
        <v>26379</v>
      </c>
      <c r="G13" s="74">
        <v>20606</v>
      </c>
      <c r="H13" s="74">
        <v>65018</v>
      </c>
      <c r="I13" s="74">
        <v>76841</v>
      </c>
      <c r="J13" s="74">
        <v>46705</v>
      </c>
      <c r="K13" s="74"/>
      <c r="L13" s="74"/>
      <c r="M13" s="74">
        <v>2151</v>
      </c>
      <c r="N13" s="74"/>
      <c r="O13" s="74"/>
      <c r="P13" s="74"/>
      <c r="Q13" s="74"/>
      <c r="R13" s="74"/>
      <c r="S13" s="74"/>
      <c r="T13" s="74"/>
      <c r="U13" s="74"/>
      <c r="V13" s="74">
        <v>3</v>
      </c>
      <c r="W13" s="74">
        <v>586</v>
      </c>
      <c r="X13" s="72">
        <f t="shared" si="0"/>
        <v>180790</v>
      </c>
      <c r="Y13" s="72">
        <f t="shared" si="1"/>
        <v>201224</v>
      </c>
      <c r="Z13" s="81">
        <f t="shared" si="2"/>
        <v>146792</v>
      </c>
      <c r="AA13" s="84">
        <f aca="true" t="shared" si="3" ref="AA13:AA21">Z13/Y13</f>
        <v>0.7294954876157913</v>
      </c>
    </row>
    <row r="14" spans="1:27" ht="18" customHeight="1">
      <c r="A14" s="24" t="s">
        <v>49</v>
      </c>
      <c r="B14" s="73">
        <v>25241</v>
      </c>
      <c r="C14" s="74">
        <v>25668</v>
      </c>
      <c r="D14" s="74">
        <v>17995</v>
      </c>
      <c r="E14" s="74">
        <v>6642</v>
      </c>
      <c r="F14" s="74">
        <v>6757</v>
      </c>
      <c r="G14" s="74">
        <v>4718</v>
      </c>
      <c r="H14" s="74">
        <v>2330</v>
      </c>
      <c r="I14" s="74">
        <v>2333</v>
      </c>
      <c r="J14" s="74">
        <v>1723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>
        <v>2</v>
      </c>
      <c r="X14" s="72">
        <f t="shared" si="0"/>
        <v>34213</v>
      </c>
      <c r="Y14" s="72">
        <f t="shared" si="1"/>
        <v>34758</v>
      </c>
      <c r="Z14" s="81">
        <f t="shared" si="2"/>
        <v>24438</v>
      </c>
      <c r="AA14" s="84">
        <f t="shared" si="3"/>
        <v>0.7030899361298119</v>
      </c>
    </row>
    <row r="15" spans="1:27" ht="18" customHeight="1">
      <c r="A15" s="24" t="s">
        <v>50</v>
      </c>
      <c r="B15" s="73">
        <v>190223</v>
      </c>
      <c r="C15" s="74">
        <v>195591</v>
      </c>
      <c r="D15" s="74">
        <v>151871</v>
      </c>
      <c r="E15" s="74">
        <v>51048</v>
      </c>
      <c r="F15" s="74">
        <v>52579</v>
      </c>
      <c r="G15" s="74">
        <v>40681</v>
      </c>
      <c r="H15" s="74">
        <v>121617</v>
      </c>
      <c r="I15" s="74">
        <v>131883</v>
      </c>
      <c r="J15" s="74">
        <v>89390</v>
      </c>
      <c r="K15" s="74"/>
      <c r="L15" s="74">
        <v>500</v>
      </c>
      <c r="M15" s="74">
        <v>500</v>
      </c>
      <c r="N15" s="74">
        <v>794</v>
      </c>
      <c r="O15" s="74">
        <v>794</v>
      </c>
      <c r="P15" s="74">
        <v>794</v>
      </c>
      <c r="Q15" s="74"/>
      <c r="R15" s="74"/>
      <c r="S15" s="74"/>
      <c r="T15" s="74">
        <v>6792</v>
      </c>
      <c r="U15" s="74">
        <v>6932</v>
      </c>
      <c r="V15" s="74">
        <v>6873</v>
      </c>
      <c r="W15" s="74">
        <v>2315</v>
      </c>
      <c r="X15" s="72">
        <f t="shared" si="0"/>
        <v>370474</v>
      </c>
      <c r="Y15" s="72">
        <f t="shared" si="1"/>
        <v>388279</v>
      </c>
      <c r="Z15" s="81">
        <f t="shared" si="2"/>
        <v>292424</v>
      </c>
      <c r="AA15" s="84">
        <f t="shared" si="3"/>
        <v>0.7531285493163421</v>
      </c>
    </row>
    <row r="16" spans="1:27" ht="18" customHeight="1">
      <c r="A16" s="24" t="s">
        <v>51</v>
      </c>
      <c r="B16" s="73">
        <v>217490</v>
      </c>
      <c r="C16" s="74">
        <v>231464</v>
      </c>
      <c r="D16" s="74">
        <v>180756</v>
      </c>
      <c r="E16" s="74">
        <v>57738</v>
      </c>
      <c r="F16" s="74">
        <v>59832</v>
      </c>
      <c r="G16" s="74">
        <v>45183</v>
      </c>
      <c r="H16" s="74">
        <v>121453</v>
      </c>
      <c r="I16" s="74">
        <v>131175</v>
      </c>
      <c r="J16" s="74">
        <v>103466</v>
      </c>
      <c r="K16" s="74">
        <v>10000</v>
      </c>
      <c r="L16" s="74">
        <v>10000</v>
      </c>
      <c r="M16" s="74">
        <v>3832</v>
      </c>
      <c r="N16" s="74"/>
      <c r="O16" s="74">
        <v>2100</v>
      </c>
      <c r="P16" s="74">
        <v>3067</v>
      </c>
      <c r="Q16" s="74"/>
      <c r="R16" s="74"/>
      <c r="S16" s="74"/>
      <c r="T16" s="74">
        <v>5724</v>
      </c>
      <c r="U16" s="74">
        <v>7147</v>
      </c>
      <c r="V16" s="74">
        <v>7881</v>
      </c>
      <c r="W16" s="74">
        <v>4196</v>
      </c>
      <c r="X16" s="72">
        <f t="shared" si="0"/>
        <v>412405</v>
      </c>
      <c r="Y16" s="72">
        <f t="shared" si="1"/>
        <v>441718</v>
      </c>
      <c r="Z16" s="81">
        <f t="shared" si="2"/>
        <v>348381</v>
      </c>
      <c r="AA16" s="84">
        <f t="shared" si="3"/>
        <v>0.7886955025604572</v>
      </c>
    </row>
    <row r="17" spans="1:27" ht="18" customHeight="1">
      <c r="A17" s="24" t="s">
        <v>52</v>
      </c>
      <c r="B17" s="73">
        <v>18504</v>
      </c>
      <c r="C17" s="74">
        <v>18970</v>
      </c>
      <c r="D17" s="74">
        <v>13635</v>
      </c>
      <c r="E17" s="74">
        <v>5038</v>
      </c>
      <c r="F17" s="74">
        <v>5164</v>
      </c>
      <c r="G17" s="74">
        <v>3676</v>
      </c>
      <c r="H17" s="74">
        <v>23154</v>
      </c>
      <c r="I17" s="74">
        <v>25511</v>
      </c>
      <c r="J17" s="74">
        <v>16080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>
        <v>213</v>
      </c>
      <c r="X17" s="72">
        <f t="shared" si="0"/>
        <v>46696</v>
      </c>
      <c r="Y17" s="72">
        <f t="shared" si="1"/>
        <v>49645</v>
      </c>
      <c r="Z17" s="81">
        <f t="shared" si="2"/>
        <v>33604</v>
      </c>
      <c r="AA17" s="84">
        <f t="shared" si="3"/>
        <v>0.6768858898177057</v>
      </c>
    </row>
    <row r="18" spans="1:27" ht="18" customHeight="1" thickBot="1">
      <c r="A18" s="170" t="s">
        <v>53</v>
      </c>
      <c r="B18" s="171">
        <v>14030</v>
      </c>
      <c r="C18" s="172">
        <v>14650</v>
      </c>
      <c r="D18" s="172">
        <v>11153</v>
      </c>
      <c r="E18" s="172">
        <v>3704</v>
      </c>
      <c r="F18" s="172">
        <v>3871</v>
      </c>
      <c r="G18" s="172">
        <v>2971</v>
      </c>
      <c r="H18" s="172">
        <v>4227</v>
      </c>
      <c r="I18" s="172">
        <v>3722</v>
      </c>
      <c r="J18" s="172">
        <v>2234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>
        <v>34</v>
      </c>
      <c r="X18" s="72">
        <f t="shared" si="0"/>
        <v>21961</v>
      </c>
      <c r="Y18" s="72">
        <f t="shared" si="1"/>
        <v>22243</v>
      </c>
      <c r="Z18" s="81">
        <f t="shared" si="2"/>
        <v>16392</v>
      </c>
      <c r="AA18" s="173">
        <f t="shared" si="3"/>
        <v>0.736950950860945</v>
      </c>
    </row>
    <row r="19" spans="1:27" s="50" customFormat="1" ht="18" customHeight="1" thickBot="1">
      <c r="A19" s="311" t="s">
        <v>369</v>
      </c>
      <c r="B19" s="331">
        <f aca="true" t="shared" si="4" ref="B19:W19">SUM(B11:B18)</f>
        <v>666298</v>
      </c>
      <c r="C19" s="313">
        <f t="shared" si="4"/>
        <v>695990</v>
      </c>
      <c r="D19" s="313">
        <f t="shared" si="4"/>
        <v>524680</v>
      </c>
      <c r="E19" s="313">
        <f t="shared" si="4"/>
        <v>174112</v>
      </c>
      <c r="F19" s="313">
        <f t="shared" si="4"/>
        <v>180533</v>
      </c>
      <c r="G19" s="313">
        <f t="shared" si="4"/>
        <v>136116</v>
      </c>
      <c r="H19" s="313">
        <f t="shared" si="4"/>
        <v>457202</v>
      </c>
      <c r="I19" s="313">
        <f t="shared" si="4"/>
        <v>497558</v>
      </c>
      <c r="J19" s="313">
        <f t="shared" si="4"/>
        <v>341175</v>
      </c>
      <c r="K19" s="313">
        <f t="shared" si="4"/>
        <v>10000</v>
      </c>
      <c r="L19" s="313">
        <f t="shared" si="4"/>
        <v>10500</v>
      </c>
      <c r="M19" s="313">
        <f t="shared" si="4"/>
        <v>6483</v>
      </c>
      <c r="N19" s="313">
        <f>SUM(N11:N18)</f>
        <v>794</v>
      </c>
      <c r="O19" s="313">
        <f>SUM(O11:O18)</f>
        <v>2894</v>
      </c>
      <c r="P19" s="313">
        <f>SUM(P11:P18)</f>
        <v>3861</v>
      </c>
      <c r="Q19" s="313">
        <f t="shared" si="4"/>
        <v>0</v>
      </c>
      <c r="R19" s="313">
        <f t="shared" si="4"/>
        <v>0</v>
      </c>
      <c r="S19" s="313">
        <f t="shared" si="4"/>
        <v>0</v>
      </c>
      <c r="T19" s="313">
        <f t="shared" si="4"/>
        <v>12516</v>
      </c>
      <c r="U19" s="313">
        <f t="shared" si="4"/>
        <v>14079</v>
      </c>
      <c r="V19" s="313">
        <f t="shared" si="4"/>
        <v>31857</v>
      </c>
      <c r="W19" s="313">
        <f t="shared" si="4"/>
        <v>942</v>
      </c>
      <c r="X19" s="314">
        <f>SUM(B19,E19,H19,K19,Q19,T19,N19)</f>
        <v>1320922</v>
      </c>
      <c r="Y19" s="314">
        <f>SUM(C19,F19,I19,L19,R19,U19,O19)</f>
        <v>1401554</v>
      </c>
      <c r="Z19" s="314">
        <f>SUM(D19,G19,J19,M19,S19,V19,W19,P19)</f>
        <v>1045114</v>
      </c>
      <c r="AA19" s="169">
        <f t="shared" si="3"/>
        <v>0.7456822926551527</v>
      </c>
    </row>
    <row r="20" spans="1:27" ht="13.5" thickBot="1">
      <c r="A20" s="318" t="s">
        <v>370</v>
      </c>
      <c r="B20" s="317">
        <v>147749</v>
      </c>
      <c r="C20" s="315">
        <v>148808</v>
      </c>
      <c r="D20" s="315">
        <v>111156</v>
      </c>
      <c r="E20" s="315">
        <v>42165</v>
      </c>
      <c r="F20" s="315">
        <v>42451</v>
      </c>
      <c r="G20" s="315">
        <v>27105</v>
      </c>
      <c r="H20" s="315">
        <v>70631</v>
      </c>
      <c r="I20" s="315">
        <v>71785</v>
      </c>
      <c r="J20" s="315">
        <v>43635</v>
      </c>
      <c r="K20" s="315">
        <v>1270</v>
      </c>
      <c r="L20" s="315">
        <v>1270</v>
      </c>
      <c r="M20" s="315">
        <v>99</v>
      </c>
      <c r="N20" s="315"/>
      <c r="O20" s="315"/>
      <c r="P20" s="315"/>
      <c r="Q20" s="315">
        <v>262981</v>
      </c>
      <c r="R20" s="315">
        <v>266081</v>
      </c>
      <c r="S20" s="315">
        <v>198627</v>
      </c>
      <c r="T20" s="315">
        <v>3175</v>
      </c>
      <c r="U20" s="315">
        <v>75</v>
      </c>
      <c r="V20" s="315">
        <v>3471</v>
      </c>
      <c r="W20" s="315">
        <v>366</v>
      </c>
      <c r="X20" s="315">
        <f>B20+E20+H20+K20+N20+Q20+T20</f>
        <v>527971</v>
      </c>
      <c r="Y20" s="315">
        <f>C20+F20+I20+L20+O20+R20+U20</f>
        <v>530470</v>
      </c>
      <c r="Z20" s="315">
        <f>D20+G20+J20+M20+P20+S20+V20+W20</f>
        <v>384459</v>
      </c>
      <c r="AA20" s="169">
        <f t="shared" si="3"/>
        <v>0.7247516353422436</v>
      </c>
    </row>
    <row r="21" spans="1:27" ht="13.5" thickBot="1">
      <c r="A21" s="316" t="s">
        <v>14</v>
      </c>
      <c r="B21" s="319">
        <f>SUM(B19:B20)</f>
        <v>814047</v>
      </c>
      <c r="C21" s="319">
        <f aca="true" t="shared" si="5" ref="C21:Z21">SUM(C19:C20)</f>
        <v>844798</v>
      </c>
      <c r="D21" s="319">
        <f t="shared" si="5"/>
        <v>635836</v>
      </c>
      <c r="E21" s="319">
        <f t="shared" si="5"/>
        <v>216277</v>
      </c>
      <c r="F21" s="319">
        <f t="shared" si="5"/>
        <v>222984</v>
      </c>
      <c r="G21" s="319">
        <f t="shared" si="5"/>
        <v>163221</v>
      </c>
      <c r="H21" s="319">
        <f t="shared" si="5"/>
        <v>527833</v>
      </c>
      <c r="I21" s="319">
        <f t="shared" si="5"/>
        <v>569343</v>
      </c>
      <c r="J21" s="319">
        <f t="shared" si="5"/>
        <v>384810</v>
      </c>
      <c r="K21" s="319">
        <f t="shared" si="5"/>
        <v>11270</v>
      </c>
      <c r="L21" s="319">
        <f t="shared" si="5"/>
        <v>11770</v>
      </c>
      <c r="M21" s="319">
        <f t="shared" si="5"/>
        <v>6582</v>
      </c>
      <c r="N21" s="319">
        <f>SUM(N19:N20)</f>
        <v>794</v>
      </c>
      <c r="O21" s="319">
        <f>SUM(O19:O20)</f>
        <v>2894</v>
      </c>
      <c r="P21" s="319">
        <f>SUM(P19:P20)</f>
        <v>3861</v>
      </c>
      <c r="Q21" s="319">
        <f t="shared" si="5"/>
        <v>262981</v>
      </c>
      <c r="R21" s="319">
        <f t="shared" si="5"/>
        <v>266081</v>
      </c>
      <c r="S21" s="319">
        <f t="shared" si="5"/>
        <v>198627</v>
      </c>
      <c r="T21" s="319">
        <f t="shared" si="5"/>
        <v>15691</v>
      </c>
      <c r="U21" s="319">
        <f t="shared" si="5"/>
        <v>14154</v>
      </c>
      <c r="V21" s="319">
        <f t="shared" si="5"/>
        <v>35328</v>
      </c>
      <c r="W21" s="319">
        <f t="shared" si="5"/>
        <v>1308</v>
      </c>
      <c r="X21" s="319">
        <f t="shared" si="5"/>
        <v>1848893</v>
      </c>
      <c r="Y21" s="319">
        <f t="shared" si="5"/>
        <v>1932024</v>
      </c>
      <c r="Z21" s="319">
        <f t="shared" si="5"/>
        <v>1429573</v>
      </c>
      <c r="AA21" s="174">
        <f t="shared" si="3"/>
        <v>0.7399354252328129</v>
      </c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GH9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54" t="s">
        <v>124</v>
      </c>
      <c r="I1" s="454"/>
      <c r="J1" s="454"/>
    </row>
    <row r="2" spans="1:10" ht="12.75">
      <c r="A2" s="1"/>
      <c r="G2" s="1"/>
      <c r="H2" s="453"/>
      <c r="I2" s="453"/>
      <c r="J2" s="453"/>
    </row>
    <row r="3" spans="1:10" ht="12.75">
      <c r="A3" s="1"/>
      <c r="G3" s="1"/>
      <c r="H3" s="41"/>
      <c r="I3" s="41"/>
      <c r="J3" s="41"/>
    </row>
    <row r="4" spans="1:10" ht="19.5">
      <c r="A4" s="416" t="s">
        <v>394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26" t="s">
        <v>72</v>
      </c>
      <c r="C7" s="451"/>
      <c r="D7" s="451"/>
      <c r="E7" s="452"/>
      <c r="F7" s="123"/>
      <c r="G7" s="426" t="s">
        <v>73</v>
      </c>
      <c r="H7" s="451"/>
      <c r="I7" s="451"/>
      <c r="J7" s="452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50" t="s">
        <v>15</v>
      </c>
      <c r="C9" s="425"/>
      <c r="D9" s="127"/>
      <c r="E9" s="176" t="s">
        <v>5</v>
      </c>
      <c r="F9" s="128"/>
      <c r="G9" s="450" t="s">
        <v>15</v>
      </c>
      <c r="H9" s="425"/>
      <c r="I9" s="190"/>
      <c r="J9" s="191" t="s">
        <v>5</v>
      </c>
    </row>
    <row r="10" spans="1:190" ht="12.75">
      <c r="A10" s="129" t="s">
        <v>74</v>
      </c>
      <c r="B10" s="159">
        <v>32966</v>
      </c>
      <c r="C10" s="163">
        <v>32966</v>
      </c>
      <c r="D10" s="160">
        <v>30592</v>
      </c>
      <c r="E10" s="177">
        <f>D10/C10</f>
        <v>0.9279864102408543</v>
      </c>
      <c r="F10" s="130"/>
      <c r="G10" s="131">
        <v>8193</v>
      </c>
      <c r="H10" s="160">
        <v>8193</v>
      </c>
      <c r="I10" s="206">
        <v>9274</v>
      </c>
      <c r="J10" s="177">
        <f>I10/H10</f>
        <v>1.131941901623337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>
        <v>15930</v>
      </c>
      <c r="H11" s="134">
        <v>15930</v>
      </c>
      <c r="I11" s="134">
        <v>16657</v>
      </c>
      <c r="J11" s="175">
        <f>I11/H11</f>
        <v>1.0456371625863152</v>
      </c>
    </row>
    <row r="12" spans="1:10" ht="12.75">
      <c r="A12" s="136" t="s">
        <v>76</v>
      </c>
      <c r="B12" s="133"/>
      <c r="C12" s="134"/>
      <c r="D12" s="134">
        <v>718</v>
      </c>
      <c r="E12" s="175"/>
      <c r="F12" s="135"/>
      <c r="G12" s="133">
        <v>5334</v>
      </c>
      <c r="H12" s="134">
        <v>5334</v>
      </c>
      <c r="I12" s="134">
        <v>6466</v>
      </c>
      <c r="J12" s="175">
        <f>I12/H12</f>
        <v>1.2122234720659917</v>
      </c>
    </row>
    <row r="13" spans="1:10" ht="12.75">
      <c r="A13" s="137" t="s">
        <v>77</v>
      </c>
      <c r="B13" s="138">
        <f>SUM(B14:B17)</f>
        <v>9465</v>
      </c>
      <c r="C13" s="138">
        <f>SUM(C14:C17)</f>
        <v>9465</v>
      </c>
      <c r="D13" s="138">
        <f>SUM(D14:D17)</f>
        <v>26</v>
      </c>
      <c r="E13" s="175">
        <f>D13/C13</f>
        <v>0.002746962493396725</v>
      </c>
      <c r="F13" s="135"/>
      <c r="G13" s="138">
        <f>SUM(G14:G17)</f>
        <v>12663</v>
      </c>
      <c r="H13" s="138">
        <f>SUM(H14:H17)</f>
        <v>12851</v>
      </c>
      <c r="I13" s="138">
        <f>SUM(I14:I17)</f>
        <v>4251</v>
      </c>
      <c r="J13" s="175">
        <f>I13/H13</f>
        <v>0.33079137810287135</v>
      </c>
    </row>
    <row r="14" spans="1:10" ht="12.75">
      <c r="A14" s="140" t="s">
        <v>358</v>
      </c>
      <c r="B14" s="145"/>
      <c r="C14" s="142"/>
      <c r="D14" s="147"/>
      <c r="E14" s="175"/>
      <c r="F14" s="135"/>
      <c r="G14" s="141">
        <v>1524</v>
      </c>
      <c r="H14" s="142">
        <v>1524</v>
      </c>
      <c r="I14" s="337">
        <v>1130</v>
      </c>
      <c r="J14" s="175"/>
    </row>
    <row r="15" spans="1:10" ht="12.75">
      <c r="A15" s="140" t="s">
        <v>359</v>
      </c>
      <c r="B15" s="145">
        <v>9465</v>
      </c>
      <c r="C15" s="142">
        <v>9465</v>
      </c>
      <c r="D15" s="142">
        <v>26</v>
      </c>
      <c r="E15" s="175">
        <f>D15/C15</f>
        <v>0.002746962493396725</v>
      </c>
      <c r="F15" s="135"/>
      <c r="G15" s="141">
        <v>11139</v>
      </c>
      <c r="H15" s="142">
        <v>11139</v>
      </c>
      <c r="I15" s="337">
        <v>1915</v>
      </c>
      <c r="J15" s="175"/>
    </row>
    <row r="16" spans="1:10" ht="12.75">
      <c r="A16" s="140" t="s">
        <v>375</v>
      </c>
      <c r="B16" s="145"/>
      <c r="C16" s="142"/>
      <c r="D16" s="142"/>
      <c r="E16" s="175"/>
      <c r="F16" s="135"/>
      <c r="G16" s="141"/>
      <c r="H16" s="142">
        <v>188</v>
      </c>
      <c r="I16" s="337">
        <v>189</v>
      </c>
      <c r="J16" s="175"/>
    </row>
    <row r="17" spans="1:10" ht="12.75">
      <c r="A17" s="412" t="s">
        <v>378</v>
      </c>
      <c r="B17" s="145"/>
      <c r="C17" s="142"/>
      <c r="D17" s="142"/>
      <c r="E17" s="175"/>
      <c r="F17" s="135"/>
      <c r="G17" s="141"/>
      <c r="H17" s="142"/>
      <c r="I17" s="142">
        <v>1017</v>
      </c>
      <c r="J17" s="175"/>
    </row>
    <row r="18" spans="1:10" ht="12.75">
      <c r="A18" s="161"/>
      <c r="B18" s="145"/>
      <c r="C18" s="147"/>
      <c r="D18" s="142"/>
      <c r="E18" s="175"/>
      <c r="F18" s="135"/>
      <c r="G18" s="207"/>
      <c r="H18" s="142"/>
      <c r="I18" s="142"/>
      <c r="J18" s="175"/>
    </row>
    <row r="19" spans="1:10" ht="12.75">
      <c r="A19" s="132" t="s">
        <v>360</v>
      </c>
      <c r="B19" s="133">
        <v>1445</v>
      </c>
      <c r="C19" s="134">
        <v>1445</v>
      </c>
      <c r="D19" s="134">
        <v>11</v>
      </c>
      <c r="E19" s="175">
        <f>D19/C19</f>
        <v>0.007612456747404845</v>
      </c>
      <c r="F19" s="135"/>
      <c r="G19" s="133">
        <v>6795</v>
      </c>
      <c r="H19" s="134">
        <v>7849</v>
      </c>
      <c r="I19" s="134">
        <v>7849</v>
      </c>
      <c r="J19" s="175"/>
    </row>
    <row r="20" spans="1:10" ht="12.75">
      <c r="A20" s="132" t="s">
        <v>78</v>
      </c>
      <c r="B20" s="143"/>
      <c r="C20" s="134"/>
      <c r="D20" s="134"/>
      <c r="E20" s="175"/>
      <c r="F20" s="135"/>
      <c r="G20" s="133">
        <v>4013</v>
      </c>
      <c r="H20" s="134">
        <v>4013</v>
      </c>
      <c r="I20" s="134">
        <v>3939</v>
      </c>
      <c r="J20" s="175">
        <f>I20/H20</f>
        <v>0.981559930226763</v>
      </c>
    </row>
    <row r="21" spans="1:10" ht="12.75">
      <c r="A21" s="132" t="s">
        <v>79</v>
      </c>
      <c r="B21" s="133"/>
      <c r="C21" s="134"/>
      <c r="D21" s="134"/>
      <c r="E21" s="175"/>
      <c r="F21" s="135"/>
      <c r="G21" s="133">
        <v>4024</v>
      </c>
      <c r="H21" s="134">
        <v>4024</v>
      </c>
      <c r="I21" s="134">
        <v>4024</v>
      </c>
      <c r="J21" s="175">
        <f>I21/H21</f>
        <v>1</v>
      </c>
    </row>
    <row r="22" spans="1:10" ht="12.75">
      <c r="A22" s="132" t="s">
        <v>80</v>
      </c>
      <c r="B22" s="133"/>
      <c r="C22" s="134"/>
      <c r="D22" s="134"/>
      <c r="E22" s="175"/>
      <c r="F22" s="135"/>
      <c r="G22" s="133"/>
      <c r="H22" s="134"/>
      <c r="I22" s="134"/>
      <c r="J22" s="175"/>
    </row>
    <row r="23" spans="1:10" ht="12.75">
      <c r="A23" s="132" t="s">
        <v>81</v>
      </c>
      <c r="B23" s="133"/>
      <c r="C23" s="134"/>
      <c r="D23" s="134">
        <v>1519</v>
      </c>
      <c r="E23" s="175"/>
      <c r="F23" s="135"/>
      <c r="G23" s="133">
        <v>610</v>
      </c>
      <c r="H23" s="134">
        <v>610</v>
      </c>
      <c r="I23" s="134">
        <v>1103</v>
      </c>
      <c r="J23" s="175">
        <f>I23/H23</f>
        <v>1.8081967213114754</v>
      </c>
    </row>
    <row r="24" spans="1:10" ht="12.75">
      <c r="A24" s="132" t="s">
        <v>82</v>
      </c>
      <c r="B24" s="133">
        <v>5080</v>
      </c>
      <c r="C24" s="134">
        <v>5080</v>
      </c>
      <c r="D24" s="134">
        <v>3317</v>
      </c>
      <c r="E24" s="175">
        <f>D24/C24</f>
        <v>0.6529527559055118</v>
      </c>
      <c r="F24" s="135"/>
      <c r="G24" s="133">
        <v>7139</v>
      </c>
      <c r="H24" s="134">
        <v>7139</v>
      </c>
      <c r="I24" s="134">
        <v>11792</v>
      </c>
      <c r="J24" s="175">
        <f>I24/H24</f>
        <v>1.6517719568567026</v>
      </c>
    </row>
    <row r="25" spans="1:10" ht="12.75">
      <c r="A25" s="132" t="s">
        <v>83</v>
      </c>
      <c r="B25" s="141"/>
      <c r="C25" s="142"/>
      <c r="D25" s="142">
        <v>150</v>
      </c>
      <c r="E25" s="175"/>
      <c r="F25" s="144"/>
      <c r="G25" s="145"/>
      <c r="H25" s="147"/>
      <c r="I25" s="147">
        <v>107</v>
      </c>
      <c r="J25" s="175"/>
    </row>
    <row r="26" spans="1:10" ht="12.75">
      <c r="A26" s="146" t="s">
        <v>84</v>
      </c>
      <c r="B26" s="141"/>
      <c r="C26" s="142"/>
      <c r="D26" s="142"/>
      <c r="E26" s="175"/>
      <c r="F26" s="144"/>
      <c r="G26" s="145"/>
      <c r="H26" s="413"/>
      <c r="I26" s="413">
        <v>6</v>
      </c>
      <c r="J26" s="175"/>
    </row>
    <row r="27" spans="1:10" ht="12.75">
      <c r="A27" s="146" t="s">
        <v>400</v>
      </c>
      <c r="B27" s="141"/>
      <c r="C27" s="142"/>
      <c r="D27" s="147"/>
      <c r="E27" s="175"/>
      <c r="F27" s="144"/>
      <c r="G27" s="145"/>
      <c r="H27" s="414">
        <v>3104</v>
      </c>
      <c r="I27" s="413"/>
      <c r="J27" s="175"/>
    </row>
    <row r="28" spans="1:10" ht="12.75">
      <c r="A28" s="146" t="s">
        <v>85</v>
      </c>
      <c r="B28" s="145"/>
      <c r="C28" s="142">
        <v>13968</v>
      </c>
      <c r="D28" s="400">
        <v>5053</v>
      </c>
      <c r="E28" s="175">
        <f>D28/C28</f>
        <v>0.3617554410080183</v>
      </c>
      <c r="F28" s="424"/>
      <c r="G28" s="207"/>
      <c r="H28" s="423"/>
      <c r="I28" s="400">
        <v>15415</v>
      </c>
      <c r="J28" s="175"/>
    </row>
    <row r="29" spans="1:10" ht="12.75">
      <c r="A29" s="132" t="s">
        <v>86</v>
      </c>
      <c r="B29" s="141"/>
      <c r="C29" s="142">
        <v>210</v>
      </c>
      <c r="D29" s="142"/>
      <c r="E29" s="175">
        <f>D29/C29</f>
        <v>0</v>
      </c>
      <c r="F29" s="144"/>
      <c r="G29" s="141"/>
      <c r="H29" s="142"/>
      <c r="I29" s="142">
        <v>215</v>
      </c>
      <c r="J29" s="175"/>
    </row>
    <row r="30" spans="1:10" ht="12.75">
      <c r="A30" s="137" t="s">
        <v>87</v>
      </c>
      <c r="B30" s="138">
        <f>SUM(B31:B34)</f>
        <v>329071</v>
      </c>
      <c r="C30" s="138">
        <f>SUM(C31:C34)</f>
        <v>329072</v>
      </c>
      <c r="D30" s="138">
        <f>SUM(D31:D34)</f>
        <v>286794</v>
      </c>
      <c r="E30" s="175">
        <f>D30/C30</f>
        <v>0.8715235571546652</v>
      </c>
      <c r="F30" s="144"/>
      <c r="G30" s="141">
        <f>SUM(G31:G33)</f>
        <v>0</v>
      </c>
      <c r="H30" s="141">
        <f>SUM(H31:H33)</f>
        <v>0</v>
      </c>
      <c r="I30" s="141">
        <f>SUM(I31:I33)</f>
        <v>5</v>
      </c>
      <c r="J30" s="175"/>
    </row>
    <row r="31" spans="1:10" ht="12.75">
      <c r="A31" s="140" t="s">
        <v>88</v>
      </c>
      <c r="B31" s="141">
        <v>255071</v>
      </c>
      <c r="C31" s="142">
        <v>255071</v>
      </c>
      <c r="D31" s="337">
        <v>233937</v>
      </c>
      <c r="E31" s="175"/>
      <c r="F31" s="144"/>
      <c r="G31" s="141"/>
      <c r="H31" s="142"/>
      <c r="I31" s="142">
        <v>5</v>
      </c>
      <c r="J31" s="175"/>
    </row>
    <row r="32" spans="1:10" ht="12.75">
      <c r="A32" s="140" t="s">
        <v>89</v>
      </c>
      <c r="B32" s="141">
        <v>66000</v>
      </c>
      <c r="C32" s="142">
        <v>66000</v>
      </c>
      <c r="D32" s="337">
        <v>48890</v>
      </c>
      <c r="E32" s="175"/>
      <c r="F32" s="144"/>
      <c r="G32" s="141"/>
      <c r="H32" s="142"/>
      <c r="I32" s="142"/>
      <c r="J32" s="175"/>
    </row>
    <row r="33" spans="1:10" ht="12.75">
      <c r="A33" s="140" t="s">
        <v>90</v>
      </c>
      <c r="B33" s="141">
        <v>8000</v>
      </c>
      <c r="C33" s="142">
        <v>8001</v>
      </c>
      <c r="D33" s="337">
        <v>2385</v>
      </c>
      <c r="E33" s="175"/>
      <c r="F33" s="144"/>
      <c r="G33" s="141"/>
      <c r="H33" s="142"/>
      <c r="I33" s="142"/>
      <c r="J33" s="175"/>
    </row>
    <row r="34" spans="1:10" ht="12.75">
      <c r="A34" s="161" t="s">
        <v>399</v>
      </c>
      <c r="B34" s="141"/>
      <c r="C34" s="142"/>
      <c r="D34" s="142">
        <v>1582</v>
      </c>
      <c r="E34" s="175"/>
      <c r="F34" s="144"/>
      <c r="G34" s="141"/>
      <c r="H34" s="301"/>
      <c r="I34" s="301"/>
      <c r="J34" s="175"/>
    </row>
    <row r="35" spans="1:10" ht="12.75">
      <c r="A35" s="137" t="s">
        <v>91</v>
      </c>
      <c r="B35" s="141"/>
      <c r="C35" s="142"/>
      <c r="D35" s="142"/>
      <c r="E35" s="175"/>
      <c r="F35" s="144"/>
      <c r="G35" s="138">
        <f>SUM(G36:G38)</f>
        <v>3958</v>
      </c>
      <c r="H35" s="138">
        <f>SUM(H36:H38)</f>
        <v>0</v>
      </c>
      <c r="I35" s="138">
        <f>SUM(I36:I38)</f>
        <v>0</v>
      </c>
      <c r="J35" s="175"/>
    </row>
    <row r="36" spans="1:10" ht="12.75">
      <c r="A36" s="140" t="s">
        <v>92</v>
      </c>
      <c r="B36" s="141"/>
      <c r="C36" s="142"/>
      <c r="D36" s="142"/>
      <c r="E36" s="175"/>
      <c r="F36" s="144"/>
      <c r="G36" s="141">
        <v>1500</v>
      </c>
      <c r="H36" s="142"/>
      <c r="I36" s="142"/>
      <c r="J36" s="175"/>
    </row>
    <row r="37" spans="1:10" ht="12.75">
      <c r="A37" s="140" t="s">
        <v>93</v>
      </c>
      <c r="B37" s="141"/>
      <c r="C37" s="142"/>
      <c r="D37" s="142"/>
      <c r="E37" s="175"/>
      <c r="F37" s="144"/>
      <c r="G37" s="141">
        <v>500</v>
      </c>
      <c r="H37" s="142"/>
      <c r="I37" s="142"/>
      <c r="J37" s="175"/>
    </row>
    <row r="38" spans="1:10" ht="12.75">
      <c r="A38" s="140" t="s">
        <v>362</v>
      </c>
      <c r="B38" s="141"/>
      <c r="C38" s="142"/>
      <c r="D38" s="142"/>
      <c r="E38" s="175"/>
      <c r="F38" s="144"/>
      <c r="G38" s="141">
        <v>1958</v>
      </c>
      <c r="H38" s="142"/>
      <c r="I38" s="142"/>
      <c r="J38" s="175"/>
    </row>
    <row r="39" spans="1:10" ht="12.75">
      <c r="A39" s="132" t="s">
        <v>94</v>
      </c>
      <c r="B39" s="141"/>
      <c r="C39" s="142"/>
      <c r="D39" s="142"/>
      <c r="E39" s="175"/>
      <c r="F39" s="144"/>
      <c r="G39" s="141">
        <v>3175</v>
      </c>
      <c r="H39" s="142"/>
      <c r="I39" s="142"/>
      <c r="J39" s="175"/>
    </row>
    <row r="40" spans="1:10" ht="12.75">
      <c r="A40" s="132" t="s">
        <v>95</v>
      </c>
      <c r="B40" s="141"/>
      <c r="C40" s="142"/>
      <c r="D40" s="142"/>
      <c r="E40" s="175"/>
      <c r="F40" s="144"/>
      <c r="G40" s="141">
        <v>31370</v>
      </c>
      <c r="H40" s="142">
        <v>31370</v>
      </c>
      <c r="I40" s="142">
        <v>20769</v>
      </c>
      <c r="J40" s="175">
        <f>I40/H40</f>
        <v>0.6620656678355117</v>
      </c>
    </row>
    <row r="41" spans="1:10" ht="15.75" customHeight="1" thickBot="1">
      <c r="A41" s="194" t="s">
        <v>96</v>
      </c>
      <c r="B41" s="195"/>
      <c r="C41" s="196">
        <v>300</v>
      </c>
      <c r="D41" s="196">
        <v>3360</v>
      </c>
      <c r="E41" s="197"/>
      <c r="F41" s="198"/>
      <c r="G41" s="195">
        <v>14721</v>
      </c>
      <c r="H41" s="196">
        <v>24373</v>
      </c>
      <c r="I41" s="196">
        <v>13776</v>
      </c>
      <c r="J41" s="189">
        <f>I41/H41</f>
        <v>0.5652156074344562</v>
      </c>
    </row>
    <row r="42" spans="1:10" ht="15.75" customHeight="1">
      <c r="A42" s="192"/>
      <c r="B42" s="158"/>
      <c r="C42" s="158"/>
      <c r="D42" s="158"/>
      <c r="E42" s="209"/>
      <c r="F42" s="157"/>
      <c r="G42" s="158"/>
      <c r="H42" s="158"/>
      <c r="I42" s="158"/>
      <c r="J42" s="209"/>
    </row>
    <row r="43" spans="1:10" ht="15.75" customHeight="1" thickBot="1">
      <c r="A43" s="192"/>
      <c r="B43" s="158"/>
      <c r="C43" s="158"/>
      <c r="D43" s="193"/>
      <c r="E43" s="158"/>
      <c r="F43" s="157"/>
      <c r="G43" s="158"/>
      <c r="H43" s="158"/>
      <c r="I43" s="158"/>
      <c r="J43" s="158"/>
    </row>
    <row r="44" spans="1:10" ht="15.75">
      <c r="A44" s="122" t="s">
        <v>71</v>
      </c>
      <c r="B44" s="426" t="s">
        <v>72</v>
      </c>
      <c r="C44" s="451"/>
      <c r="D44" s="451"/>
      <c r="E44" s="452"/>
      <c r="F44" s="123"/>
      <c r="G44" s="426" t="s">
        <v>73</v>
      </c>
      <c r="H44" s="451"/>
      <c r="I44" s="451"/>
      <c r="J44" s="452"/>
    </row>
    <row r="45" spans="1:10" ht="12.75">
      <c r="A45" s="124"/>
      <c r="B45" s="186" t="s">
        <v>3</v>
      </c>
      <c r="C45" s="187" t="s">
        <v>10</v>
      </c>
      <c r="D45" s="187" t="s">
        <v>11</v>
      </c>
      <c r="E45" s="188" t="s">
        <v>11</v>
      </c>
      <c r="F45" s="199"/>
      <c r="G45" s="186" t="s">
        <v>3</v>
      </c>
      <c r="H45" s="187" t="s">
        <v>10</v>
      </c>
      <c r="I45" s="187" t="s">
        <v>11</v>
      </c>
      <c r="J45" s="188" t="s">
        <v>11</v>
      </c>
    </row>
    <row r="46" spans="1:10" ht="13.5" thickBot="1">
      <c r="A46" s="126"/>
      <c r="B46" s="450" t="s">
        <v>15</v>
      </c>
      <c r="C46" s="425"/>
      <c r="D46" s="190"/>
      <c r="E46" s="191" t="s">
        <v>5</v>
      </c>
      <c r="F46" s="128"/>
      <c r="G46" s="450" t="s">
        <v>15</v>
      </c>
      <c r="H46" s="425"/>
      <c r="I46" s="190"/>
      <c r="J46" s="191" t="s">
        <v>5</v>
      </c>
    </row>
    <row r="47" spans="1:10" ht="12.75">
      <c r="A47" s="137" t="s">
        <v>97</v>
      </c>
      <c r="B47" s="200">
        <f>SUM(B48:B52)</f>
        <v>1342652</v>
      </c>
      <c r="C47" s="200">
        <f>SUM(C48:C52)</f>
        <v>1384769</v>
      </c>
      <c r="D47" s="200">
        <f>SUM(D48:D52)</f>
        <v>1138568</v>
      </c>
      <c r="E47" s="201">
        <f>D47/C47</f>
        <v>0.8222078917133472</v>
      </c>
      <c r="F47" s="144"/>
      <c r="G47" s="202">
        <f>SUM(G48:G50)</f>
        <v>14990</v>
      </c>
      <c r="H47" s="202">
        <f>SUM(H48:H50)</f>
        <v>14990</v>
      </c>
      <c r="I47" s="208">
        <f>SUM(I48:I51)</f>
        <v>0</v>
      </c>
      <c r="J47" s="183"/>
    </row>
    <row r="48" spans="1:10" ht="12.75">
      <c r="A48" s="140" t="s">
        <v>130</v>
      </c>
      <c r="B48" s="141">
        <v>83409</v>
      </c>
      <c r="C48" s="142">
        <v>38915</v>
      </c>
      <c r="D48" s="337">
        <v>48073</v>
      </c>
      <c r="E48" s="162"/>
      <c r="F48" s="144"/>
      <c r="G48" s="141">
        <v>14990</v>
      </c>
      <c r="H48" s="142">
        <v>14990</v>
      </c>
      <c r="I48" s="142"/>
      <c r="J48" s="184"/>
    </row>
    <row r="49" spans="1:10" ht="12.75">
      <c r="A49" s="140" t="s">
        <v>98</v>
      </c>
      <c r="B49" s="141">
        <v>462674</v>
      </c>
      <c r="C49" s="142">
        <v>462674</v>
      </c>
      <c r="D49" s="337">
        <v>322806</v>
      </c>
      <c r="E49" s="162"/>
      <c r="F49" s="144"/>
      <c r="G49" s="141"/>
      <c r="H49" s="142"/>
      <c r="I49" s="142"/>
      <c r="J49" s="184"/>
    </row>
    <row r="50" spans="1:10" ht="12.75">
      <c r="A50" s="140" t="s">
        <v>99</v>
      </c>
      <c r="B50" s="141">
        <v>796569</v>
      </c>
      <c r="C50" s="142">
        <v>838686</v>
      </c>
      <c r="D50" s="337">
        <v>764771</v>
      </c>
      <c r="E50" s="162"/>
      <c r="F50" s="144"/>
      <c r="G50" s="141"/>
      <c r="H50" s="142"/>
      <c r="I50" s="142"/>
      <c r="J50" s="184"/>
    </row>
    <row r="51" spans="1:10" ht="12.75">
      <c r="A51" s="412" t="s">
        <v>140</v>
      </c>
      <c r="B51" s="419"/>
      <c r="C51" s="337"/>
      <c r="D51" s="337"/>
      <c r="E51" s="420"/>
      <c r="F51" s="421"/>
      <c r="G51" s="419"/>
      <c r="H51" s="337"/>
      <c r="I51" s="337"/>
      <c r="J51" s="422"/>
    </row>
    <row r="52" spans="1:10" ht="12.75">
      <c r="A52" s="140" t="s">
        <v>379</v>
      </c>
      <c r="B52" s="141"/>
      <c r="C52" s="142">
        <v>44494</v>
      </c>
      <c r="D52" s="142">
        <v>2918</v>
      </c>
      <c r="E52" s="162"/>
      <c r="F52" s="144"/>
      <c r="G52" s="141"/>
      <c r="H52" s="142"/>
      <c r="I52" s="142"/>
      <c r="J52" s="184"/>
    </row>
    <row r="53" spans="1:10" ht="12.75">
      <c r="A53" s="132" t="s">
        <v>100</v>
      </c>
      <c r="B53" s="133">
        <v>370000</v>
      </c>
      <c r="C53" s="134">
        <v>462563</v>
      </c>
      <c r="D53" s="400">
        <v>820806</v>
      </c>
      <c r="E53" s="162">
        <f>D53/C53</f>
        <v>1.7744739635465872</v>
      </c>
      <c r="F53" s="135"/>
      <c r="G53" s="133">
        <v>504461</v>
      </c>
      <c r="H53" s="134">
        <v>514988</v>
      </c>
      <c r="I53" s="400">
        <v>900211</v>
      </c>
      <c r="J53" s="184">
        <f>I53/H53</f>
        <v>1.7480232549107941</v>
      </c>
    </row>
    <row r="54" spans="1:10" ht="12.75">
      <c r="A54" s="132" t="s">
        <v>101</v>
      </c>
      <c r="B54" s="141"/>
      <c r="C54" s="142"/>
      <c r="D54" s="142"/>
      <c r="E54" s="162"/>
      <c r="F54" s="144"/>
      <c r="G54" s="133">
        <v>1593239</v>
      </c>
      <c r="H54" s="134">
        <v>1636468</v>
      </c>
      <c r="I54" s="134">
        <v>1150700</v>
      </c>
      <c r="J54" s="184">
        <f>I54/H54</f>
        <v>0.7031607095280812</v>
      </c>
    </row>
    <row r="55" spans="1:10" ht="12.75">
      <c r="A55" s="132" t="s">
        <v>102</v>
      </c>
      <c r="B55" s="133">
        <v>1020</v>
      </c>
      <c r="C55" s="134">
        <v>1020</v>
      </c>
      <c r="D55" s="134">
        <v>648</v>
      </c>
      <c r="E55" s="162">
        <f aca="true" t="shared" si="0" ref="E55:E60">D55/C55</f>
        <v>0.6352941176470588</v>
      </c>
      <c r="F55" s="144"/>
      <c r="G55" s="133">
        <v>1560</v>
      </c>
      <c r="H55" s="134">
        <v>1560</v>
      </c>
      <c r="I55" s="134">
        <v>761</v>
      </c>
      <c r="J55" s="184">
        <f>I55/H55</f>
        <v>0.4878205128205128</v>
      </c>
    </row>
    <row r="56" spans="1:10" ht="12.75">
      <c r="A56" s="148" t="s">
        <v>103</v>
      </c>
      <c r="B56" s="149"/>
      <c r="C56" s="150"/>
      <c r="D56" s="150"/>
      <c r="E56" s="162"/>
      <c r="F56" s="144"/>
      <c r="G56" s="149">
        <v>3098</v>
      </c>
      <c r="H56" s="150">
        <v>3098</v>
      </c>
      <c r="I56" s="150">
        <v>359</v>
      </c>
      <c r="J56" s="184">
        <f>I56/H56</f>
        <v>0.1158812136862492</v>
      </c>
    </row>
    <row r="57" spans="1:10" ht="12.75">
      <c r="A57" s="148" t="s">
        <v>104</v>
      </c>
      <c r="B57" s="149">
        <v>29475</v>
      </c>
      <c r="C57" s="150">
        <v>29475</v>
      </c>
      <c r="D57" s="150">
        <v>19187</v>
      </c>
      <c r="E57" s="162">
        <f t="shared" si="0"/>
        <v>0.6509584393553859</v>
      </c>
      <c r="F57" s="144"/>
      <c r="G57" s="149">
        <v>77384</v>
      </c>
      <c r="H57" s="150">
        <v>89081</v>
      </c>
      <c r="I57" s="150">
        <v>55518</v>
      </c>
      <c r="J57" s="184">
        <f>I57/H57</f>
        <v>0.6232305429889651</v>
      </c>
    </row>
    <row r="58" spans="1:10" ht="12.75">
      <c r="A58" s="148" t="s">
        <v>105</v>
      </c>
      <c r="B58" s="149"/>
      <c r="C58" s="150"/>
      <c r="D58" s="150"/>
      <c r="E58" s="162"/>
      <c r="F58" s="144"/>
      <c r="G58" s="149"/>
      <c r="H58" s="150"/>
      <c r="I58" s="150"/>
      <c r="J58" s="184"/>
    </row>
    <row r="59" spans="1:10" ht="12.75">
      <c r="A59" s="148" t="s">
        <v>106</v>
      </c>
      <c r="B59" s="149">
        <v>184</v>
      </c>
      <c r="C59" s="150">
        <v>184</v>
      </c>
      <c r="D59" s="150">
        <v>327</v>
      </c>
      <c r="E59" s="162">
        <f t="shared" si="0"/>
        <v>1.7771739130434783</v>
      </c>
      <c r="F59" s="144"/>
      <c r="G59" s="149">
        <v>39484</v>
      </c>
      <c r="H59" s="150">
        <v>71976</v>
      </c>
      <c r="I59" s="150">
        <v>38203</v>
      </c>
      <c r="J59" s="184">
        <f>I59/H59</f>
        <v>0.5307741469378682</v>
      </c>
    </row>
    <row r="60" spans="1:10" ht="12.75">
      <c r="A60" s="148" t="s">
        <v>107</v>
      </c>
      <c r="B60" s="149">
        <v>215693</v>
      </c>
      <c r="C60" s="150">
        <v>215693</v>
      </c>
      <c r="D60" s="415"/>
      <c r="E60" s="162">
        <f t="shared" si="0"/>
        <v>0</v>
      </c>
      <c r="F60" s="144"/>
      <c r="G60" s="149"/>
      <c r="H60" s="150"/>
      <c r="I60" s="150"/>
      <c r="J60" s="184"/>
    </row>
    <row r="61" spans="1:10" ht="12.75">
      <c r="A61" s="148" t="s">
        <v>376</v>
      </c>
      <c r="B61" s="149"/>
      <c r="C61" s="150"/>
      <c r="D61" s="150"/>
      <c r="E61" s="162"/>
      <c r="F61" s="144"/>
      <c r="G61" s="149"/>
      <c r="H61" s="150">
        <v>10355</v>
      </c>
      <c r="I61" s="415">
        <v>10655</v>
      </c>
      <c r="J61" s="184">
        <f>I61/H61</f>
        <v>1.0289715113471753</v>
      </c>
    </row>
    <row r="62" spans="1:10" ht="12.75">
      <c r="A62" s="148" t="s">
        <v>109</v>
      </c>
      <c r="B62" s="149"/>
      <c r="C62" s="150"/>
      <c r="D62" s="150"/>
      <c r="E62" s="162"/>
      <c r="F62" s="144"/>
      <c r="G62" s="149"/>
      <c r="H62" s="150"/>
      <c r="I62" s="150"/>
      <c r="J62" s="184"/>
    </row>
    <row r="63" spans="1:10" ht="12.75">
      <c r="A63" s="148" t="s">
        <v>110</v>
      </c>
      <c r="B63" s="149"/>
      <c r="C63" s="150"/>
      <c r="D63" s="150"/>
      <c r="E63" s="162"/>
      <c r="F63" s="144"/>
      <c r="G63" s="149"/>
      <c r="H63" s="150"/>
      <c r="I63" s="150"/>
      <c r="J63" s="184"/>
    </row>
    <row r="64" spans="1:10" ht="12.75">
      <c r="A64" s="148" t="s">
        <v>111</v>
      </c>
      <c r="B64" s="149"/>
      <c r="C64" s="150"/>
      <c r="D64" s="150"/>
      <c r="E64" s="162"/>
      <c r="F64" s="144"/>
      <c r="G64" s="149"/>
      <c r="H64" s="150"/>
      <c r="I64" s="150"/>
      <c r="J64" s="184"/>
    </row>
    <row r="65" spans="1:10" ht="12.75">
      <c r="A65" s="148" t="s">
        <v>112</v>
      </c>
      <c r="B65" s="149"/>
      <c r="C65" s="150"/>
      <c r="D65" s="150"/>
      <c r="E65" s="162"/>
      <c r="F65" s="144"/>
      <c r="G65" s="149"/>
      <c r="H65" s="150"/>
      <c r="I65" s="150"/>
      <c r="J65" s="184"/>
    </row>
    <row r="66" spans="1:10" ht="12.75">
      <c r="A66" s="148" t="s">
        <v>113</v>
      </c>
      <c r="B66" s="149"/>
      <c r="C66" s="150"/>
      <c r="D66" s="150"/>
      <c r="E66" s="162"/>
      <c r="F66" s="144"/>
      <c r="G66" s="149"/>
      <c r="H66" s="150"/>
      <c r="I66" s="150"/>
      <c r="J66" s="184"/>
    </row>
    <row r="67" spans="1:10" ht="12.75">
      <c r="A67" s="148" t="s">
        <v>114</v>
      </c>
      <c r="B67" s="149"/>
      <c r="C67" s="150"/>
      <c r="D67" s="150"/>
      <c r="E67" s="162"/>
      <c r="F67" s="144"/>
      <c r="G67" s="149"/>
      <c r="H67" s="150"/>
      <c r="I67" s="150"/>
      <c r="J67" s="184"/>
    </row>
    <row r="68" spans="1:10" ht="12.75">
      <c r="A68" s="148" t="s">
        <v>115</v>
      </c>
      <c r="B68" s="149"/>
      <c r="C68" s="150"/>
      <c r="D68" s="150"/>
      <c r="E68" s="162"/>
      <c r="F68" s="144"/>
      <c r="G68" s="149"/>
      <c r="H68" s="150"/>
      <c r="I68" s="150"/>
      <c r="J68" s="184"/>
    </row>
    <row r="69" spans="1:10" ht="12.75">
      <c r="A69" s="148" t="s">
        <v>116</v>
      </c>
      <c r="B69" s="149"/>
      <c r="C69" s="150"/>
      <c r="D69" s="150"/>
      <c r="E69" s="162"/>
      <c r="F69" s="144"/>
      <c r="G69" s="149"/>
      <c r="H69" s="150"/>
      <c r="I69" s="150"/>
      <c r="J69" s="184"/>
    </row>
    <row r="70" spans="1:10" ht="12.75">
      <c r="A70" s="148" t="s">
        <v>117</v>
      </c>
      <c r="B70" s="149"/>
      <c r="C70" s="150"/>
      <c r="D70" s="150"/>
      <c r="E70" s="162"/>
      <c r="F70" s="144"/>
      <c r="G70" s="149"/>
      <c r="H70" s="150"/>
      <c r="I70" s="150"/>
      <c r="J70" s="184"/>
    </row>
    <row r="71" spans="1:10" ht="12.75">
      <c r="A71" s="148" t="s">
        <v>118</v>
      </c>
      <c r="B71" s="149"/>
      <c r="C71" s="150"/>
      <c r="D71" s="150"/>
      <c r="E71" s="162"/>
      <c r="F71" s="144"/>
      <c r="G71" s="149"/>
      <c r="H71" s="150"/>
      <c r="I71" s="150"/>
      <c r="J71" s="184"/>
    </row>
    <row r="72" spans="1:10" ht="12.75">
      <c r="A72" s="148" t="s">
        <v>119</v>
      </c>
      <c r="B72" s="149"/>
      <c r="C72" s="150"/>
      <c r="D72" s="150"/>
      <c r="E72" s="162"/>
      <c r="F72" s="144"/>
      <c r="G72" s="149"/>
      <c r="H72" s="150"/>
      <c r="I72" s="150"/>
      <c r="J72" s="184"/>
    </row>
    <row r="73" spans="1:10" ht="12.75">
      <c r="A73" s="148" t="s">
        <v>120</v>
      </c>
      <c r="B73" s="149"/>
      <c r="C73" s="150"/>
      <c r="D73" s="150"/>
      <c r="E73" s="162"/>
      <c r="F73" s="144"/>
      <c r="G73" s="149"/>
      <c r="H73" s="150"/>
      <c r="I73" s="150"/>
      <c r="J73" s="184"/>
    </row>
    <row r="74" spans="1:10" ht="12.75">
      <c r="A74" s="148" t="s">
        <v>121</v>
      </c>
      <c r="B74" s="149"/>
      <c r="C74" s="150"/>
      <c r="D74" s="150"/>
      <c r="E74" s="162"/>
      <c r="F74" s="144"/>
      <c r="G74" s="149">
        <v>3000</v>
      </c>
      <c r="H74" s="150">
        <v>3000</v>
      </c>
      <c r="I74" s="150">
        <v>3169</v>
      </c>
      <c r="J74" s="184">
        <f>I74/H74</f>
        <v>1.0563333333333333</v>
      </c>
    </row>
    <row r="75" spans="1:10" ht="12.75">
      <c r="A75" s="63" t="s">
        <v>363</v>
      </c>
      <c r="B75" s="149">
        <v>74027</v>
      </c>
      <c r="C75" s="150">
        <v>75081</v>
      </c>
      <c r="D75" s="150">
        <v>32208</v>
      </c>
      <c r="E75" s="162">
        <f>D75/C75</f>
        <v>0.4289767051584289</v>
      </c>
      <c r="F75" s="144"/>
      <c r="G75" s="149">
        <v>74117</v>
      </c>
      <c r="H75" s="150">
        <v>76060</v>
      </c>
      <c r="I75" s="150">
        <v>47332</v>
      </c>
      <c r="J75" s="184">
        <f>I75/H75</f>
        <v>0.6222981856429135</v>
      </c>
    </row>
    <row r="76" spans="1:10" ht="12.75">
      <c r="A76" s="151" t="s">
        <v>364</v>
      </c>
      <c r="B76" s="149">
        <v>5000</v>
      </c>
      <c r="C76" s="150">
        <v>5000</v>
      </c>
      <c r="D76" s="150"/>
      <c r="E76" s="162">
        <f>D76/C76</f>
        <v>0</v>
      </c>
      <c r="F76" s="144"/>
      <c r="G76" s="149"/>
      <c r="H76" s="150">
        <v>7386</v>
      </c>
      <c r="I76" s="150">
        <v>7386</v>
      </c>
      <c r="J76" s="184">
        <f>I76/H76</f>
        <v>1</v>
      </c>
    </row>
    <row r="77" spans="1:10" ht="12.75">
      <c r="A77" s="148" t="s">
        <v>122</v>
      </c>
      <c r="B77" s="149"/>
      <c r="C77" s="150"/>
      <c r="D77" s="150"/>
      <c r="E77" s="162"/>
      <c r="F77" s="144"/>
      <c r="G77" s="149">
        <v>4800</v>
      </c>
      <c r="H77" s="150">
        <v>8631</v>
      </c>
      <c r="I77" s="150">
        <v>4650</v>
      </c>
      <c r="J77" s="184">
        <f>I77/H77</f>
        <v>0.5387556482446993</v>
      </c>
    </row>
    <row r="78" spans="1:10" ht="12.75">
      <c r="A78" s="148" t="s">
        <v>123</v>
      </c>
      <c r="B78" s="149"/>
      <c r="C78" s="150">
        <v>50</v>
      </c>
      <c r="D78" s="150">
        <v>50</v>
      </c>
      <c r="E78" s="162"/>
      <c r="F78" s="144"/>
      <c r="G78" s="149"/>
      <c r="H78" s="150">
        <v>3958</v>
      </c>
      <c r="I78" s="150">
        <v>2330</v>
      </c>
      <c r="J78" s="184">
        <f>I78/H78</f>
        <v>0.5886811520970187</v>
      </c>
    </row>
    <row r="79" spans="1:10" ht="12.75">
      <c r="A79" s="148" t="s">
        <v>365</v>
      </c>
      <c r="B79" s="149"/>
      <c r="C79" s="150"/>
      <c r="D79" s="150"/>
      <c r="E79" s="162"/>
      <c r="F79" s="144"/>
      <c r="G79" s="149">
        <v>52195</v>
      </c>
      <c r="H79" s="150"/>
      <c r="I79" s="150"/>
      <c r="J79" s="184"/>
    </row>
    <row r="80" spans="1:10" ht="13.5" thickBot="1">
      <c r="A80" s="148" t="s">
        <v>377</v>
      </c>
      <c r="B80" s="149"/>
      <c r="C80" s="150"/>
      <c r="D80" s="150">
        <v>28105</v>
      </c>
      <c r="E80" s="182"/>
      <c r="F80" s="144"/>
      <c r="G80" s="149"/>
      <c r="H80" s="150"/>
      <c r="I80" s="150">
        <v>6614</v>
      </c>
      <c r="J80" s="205"/>
    </row>
    <row r="81" spans="1:10" ht="12.75">
      <c r="A81" s="61" t="s">
        <v>14</v>
      </c>
      <c r="B81" s="179">
        <f>B10+B11+B12+B13+B19+B20+B21+B22+B23+B24+B25+B26+B27+B28+B29+B30+B34+B35+B39+B40+B41+B47+B53+B54+B55+B56+B57+B58+B59+B60+B61+B62+B63+B64+B65+B66+B67+B68+B69+B70+B71+B72+B73+B74+B75+B76+B77+B78+B79+B80</f>
        <v>2416078</v>
      </c>
      <c r="C81" s="179">
        <f>C10+C11+C12+C13+C19+C20+C21+C22+C23+C24+C25+C26+C27+C28+C29+C30+C34+C35+C39+C40+C41+C47+C53+C54+C55+C56+C57+C58+C59+C60+C61+C62+C63+C64+C65+C66+C67+C68+C69+C70+C71+C72+C73+C74+C75+C76+C77+C78+C79+C80</f>
        <v>2566341</v>
      </c>
      <c r="D81" s="179">
        <f>D10+D11+D12+D13+D19+D20+D21+D22+D23+D24+D25+D26+D27+D28+D29+D30+D35+D39+D40+D41+D47+D53+D54+D55+D56+D57+D58+D59+D60+D61+D62+D63+D64+D65+D66+D67+D68+D69+D70+D71+D72+D73+D74+D75+D76+D77+D78+D79+D80</f>
        <v>2371439</v>
      </c>
      <c r="E81" s="183">
        <f>D81/C81</f>
        <v>0.9240545196448952</v>
      </c>
      <c r="F81" s="203">
        <f>SUM(F10:F13,F19:F30,F39:F47,F53:F60,F61:F80)</f>
        <v>0</v>
      </c>
      <c r="G81" s="152">
        <f>G10+G11+G12+G13+G19+G20+G21+G22+G23+G24+G25+G26+G27+G28+G29+G30+G34+G35+G39+G40+G41+G47+G53+G54+G55+G56+G57+G58+G59+G60+G61+G62+G63+G64+G65+G66+G67+G68+G69+G70+G71+G72+G73+G74+G75+G76+G77+G78+G79+G80</f>
        <v>2486253</v>
      </c>
      <c r="H81" s="152">
        <f>H10+H11+H12+H13+H19+H20+H21+H22+H23+H24+H25+H26+H27+H28+H29+H30+H34+H35+H39+H40+H41+H47+H53+H54+H55+H56+H57+H58+H59+H60+H61+H62+H63+H64+H65+H66+H67+H68+H69+H70+H71+H72+H73+H74+H75+H76+H77+H78+H79+H80</f>
        <v>2566341</v>
      </c>
      <c r="I81" s="152">
        <f>I10+I11+I12+I13+I19+I20+I21+I22+I23+I24+I25+I26+I27+I28+I29+I30+I34+I35+I39+I40+I41+I47+I53+I54+I55+I56+I57+I58+I59+I60+I61+I62+I63+I64+I65+I66+I67+I68+I69+I70+I71+I72+I73+I74+I75+I76+I77+I78+I79+I80</f>
        <v>2343536</v>
      </c>
      <c r="J81" s="183">
        <f>I81/H81</f>
        <v>0.9131818413842899</v>
      </c>
    </row>
    <row r="82" spans="1:10" ht="12.75">
      <c r="A82" s="62" t="s">
        <v>39</v>
      </c>
      <c r="B82" s="180"/>
      <c r="C82" s="134"/>
      <c r="D82" s="134"/>
      <c r="E82" s="184"/>
      <c r="F82" s="153"/>
      <c r="G82" s="138">
        <v>1593239</v>
      </c>
      <c r="H82" s="139">
        <v>1636468</v>
      </c>
      <c r="I82" s="372">
        <v>1150700</v>
      </c>
      <c r="J82" s="184">
        <f>I82/H82</f>
        <v>0.7031607095280812</v>
      </c>
    </row>
    <row r="83" spans="1:10" ht="13.5" thickBot="1">
      <c r="A83" s="178" t="s">
        <v>40</v>
      </c>
      <c r="B83" s="181">
        <f aca="true" t="shared" si="1" ref="B83:H83">B81-B82</f>
        <v>2416078</v>
      </c>
      <c r="C83" s="154">
        <f t="shared" si="1"/>
        <v>2566341</v>
      </c>
      <c r="D83" s="154">
        <f t="shared" si="1"/>
        <v>2371439</v>
      </c>
      <c r="E83" s="185">
        <f>D83/C83</f>
        <v>0.9240545196448952</v>
      </c>
      <c r="F83" s="181">
        <f t="shared" si="1"/>
        <v>0</v>
      </c>
      <c r="G83" s="204">
        <f t="shared" si="1"/>
        <v>893014</v>
      </c>
      <c r="H83" s="154">
        <f t="shared" si="1"/>
        <v>929873</v>
      </c>
      <c r="I83" s="154">
        <f>I81-I82</f>
        <v>1192836</v>
      </c>
      <c r="J83" s="185">
        <f>I83/H83</f>
        <v>1.2827945321565417</v>
      </c>
    </row>
    <row r="84" spans="1:10" ht="12.75">
      <c r="A84" s="155"/>
      <c r="B84" s="156"/>
      <c r="C84" s="156"/>
      <c r="D84" s="156"/>
      <c r="E84" s="156"/>
      <c r="F84" s="157"/>
      <c r="G84" s="156"/>
      <c r="H84" s="156"/>
      <c r="I84" s="158"/>
      <c r="J84" s="156"/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</sheetData>
  <sheetProtection/>
  <mergeCells count="10">
    <mergeCell ref="B9:C9"/>
    <mergeCell ref="G9:H9"/>
    <mergeCell ref="H2:J2"/>
    <mergeCell ref="H1:J1"/>
    <mergeCell ref="B7:E7"/>
    <mergeCell ref="G7:J7"/>
    <mergeCell ref="B46:C46"/>
    <mergeCell ref="G46:H46"/>
    <mergeCell ref="B44:E44"/>
    <mergeCell ref="G44:J44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GH9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5" sqref="J55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54" t="s">
        <v>386</v>
      </c>
      <c r="I1" s="454"/>
      <c r="J1" s="454"/>
    </row>
    <row r="2" spans="1:10" ht="12.75">
      <c r="A2" s="1"/>
      <c r="G2" s="1"/>
      <c r="H2" s="453"/>
      <c r="I2" s="453"/>
      <c r="J2" s="453"/>
    </row>
    <row r="3" spans="1:10" ht="12.75">
      <c r="A3" s="1"/>
      <c r="G3" s="1"/>
      <c r="H3" s="41"/>
      <c r="I3" s="41"/>
      <c r="J3" s="41"/>
    </row>
    <row r="4" spans="1:10" ht="19.5">
      <c r="A4" s="416" t="s">
        <v>395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26" t="s">
        <v>72</v>
      </c>
      <c r="C7" s="451"/>
      <c r="D7" s="451"/>
      <c r="E7" s="452"/>
      <c r="F7" s="123"/>
      <c r="G7" s="426" t="s">
        <v>73</v>
      </c>
      <c r="H7" s="451"/>
      <c r="I7" s="451"/>
      <c r="J7" s="452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50" t="s">
        <v>15</v>
      </c>
      <c r="C9" s="425"/>
      <c r="D9" s="127"/>
      <c r="E9" s="176" t="s">
        <v>5</v>
      </c>
      <c r="F9" s="128"/>
      <c r="G9" s="450" t="s">
        <v>15</v>
      </c>
      <c r="H9" s="425"/>
      <c r="I9" s="190"/>
      <c r="J9" s="191" t="s">
        <v>5</v>
      </c>
    </row>
    <row r="10" spans="1:190" ht="12.75">
      <c r="A10" s="129" t="s">
        <v>74</v>
      </c>
      <c r="B10" s="159"/>
      <c r="C10" s="163"/>
      <c r="D10" s="160"/>
      <c r="E10" s="177"/>
      <c r="F10" s="130"/>
      <c r="G10" s="131"/>
      <c r="H10" s="160"/>
      <c r="I10" s="206"/>
      <c r="J10" s="17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/>
      <c r="H11" s="134"/>
      <c r="I11" s="134"/>
      <c r="J11" s="175"/>
    </row>
    <row r="12" spans="1:10" ht="12.75">
      <c r="A12" s="136" t="s">
        <v>76</v>
      </c>
      <c r="B12" s="133"/>
      <c r="C12" s="134"/>
      <c r="D12" s="134"/>
      <c r="E12" s="175"/>
      <c r="F12" s="135"/>
      <c r="G12" s="133"/>
      <c r="H12" s="134"/>
      <c r="I12" s="134"/>
      <c r="J12" s="175"/>
    </row>
    <row r="13" spans="1:10" ht="12.75">
      <c r="A13" s="137" t="s">
        <v>77</v>
      </c>
      <c r="B13" s="138">
        <f>SUM(B14:B17)</f>
        <v>0</v>
      </c>
      <c r="C13" s="138">
        <f>SUM(C14:C17)</f>
        <v>0</v>
      </c>
      <c r="D13" s="138">
        <f>SUM(D14:D17)</f>
        <v>0</v>
      </c>
      <c r="E13" s="175"/>
      <c r="F13" s="135"/>
      <c r="G13" s="138">
        <f>SUM(G14:G17)</f>
        <v>0</v>
      </c>
      <c r="H13" s="138">
        <f>SUM(H14:H17)</f>
        <v>0</v>
      </c>
      <c r="I13" s="138">
        <f>SUM(I14:I17)</f>
        <v>0</v>
      </c>
      <c r="J13" s="175"/>
    </row>
    <row r="14" spans="1:10" ht="12.75">
      <c r="A14" s="140" t="s">
        <v>358</v>
      </c>
      <c r="B14" s="145"/>
      <c r="C14" s="142"/>
      <c r="D14" s="147"/>
      <c r="E14" s="175"/>
      <c r="F14" s="135"/>
      <c r="G14" s="141"/>
      <c r="H14" s="142"/>
      <c r="I14" s="142"/>
      <c r="J14" s="175"/>
    </row>
    <row r="15" spans="1:10" ht="12.75">
      <c r="A15" s="140" t="s">
        <v>359</v>
      </c>
      <c r="B15" s="145"/>
      <c r="C15" s="142"/>
      <c r="D15" s="142"/>
      <c r="E15" s="175"/>
      <c r="F15" s="135"/>
      <c r="G15" s="141"/>
      <c r="H15" s="142"/>
      <c r="I15" s="142"/>
      <c r="J15" s="175"/>
    </row>
    <row r="16" spans="1:10" ht="12.75">
      <c r="A16" s="140"/>
      <c r="B16" s="145"/>
      <c r="C16" s="142"/>
      <c r="D16" s="142"/>
      <c r="E16" s="175"/>
      <c r="F16" s="135"/>
      <c r="G16" s="141"/>
      <c r="H16" s="142"/>
      <c r="I16" s="142"/>
      <c r="J16" s="175"/>
    </row>
    <row r="17" spans="1:10" ht="12.75">
      <c r="A17" s="140"/>
      <c r="B17" s="145"/>
      <c r="C17" s="142"/>
      <c r="D17" s="142"/>
      <c r="E17" s="175"/>
      <c r="F17" s="135"/>
      <c r="G17" s="141"/>
      <c r="H17" s="142"/>
      <c r="I17" s="142"/>
      <c r="J17" s="175"/>
    </row>
    <row r="18" spans="1:10" ht="12.75">
      <c r="A18" s="132" t="s">
        <v>360</v>
      </c>
      <c r="B18" s="133"/>
      <c r="C18" s="134"/>
      <c r="D18" s="134"/>
      <c r="E18" s="175"/>
      <c r="F18" s="135"/>
      <c r="G18" s="133"/>
      <c r="H18" s="134"/>
      <c r="I18" s="134"/>
      <c r="J18" s="175"/>
    </row>
    <row r="19" spans="1:10" ht="12.75">
      <c r="A19" s="132" t="s">
        <v>78</v>
      </c>
      <c r="B19" s="143"/>
      <c r="C19" s="134"/>
      <c r="D19" s="134"/>
      <c r="E19" s="175"/>
      <c r="F19" s="135"/>
      <c r="G19" s="133"/>
      <c r="H19" s="134"/>
      <c r="I19" s="134"/>
      <c r="J19" s="175"/>
    </row>
    <row r="20" spans="1:10" ht="12.75">
      <c r="A20" s="132" t="s">
        <v>79</v>
      </c>
      <c r="B20" s="133"/>
      <c r="C20" s="134"/>
      <c r="D20" s="134"/>
      <c r="E20" s="175"/>
      <c r="F20" s="135"/>
      <c r="G20" s="133"/>
      <c r="H20" s="134"/>
      <c r="I20" s="134"/>
      <c r="J20" s="175"/>
    </row>
    <row r="21" spans="1:10" ht="12.75">
      <c r="A21" s="132" t="s">
        <v>80</v>
      </c>
      <c r="B21" s="133">
        <v>762</v>
      </c>
      <c r="C21" s="134">
        <v>762</v>
      </c>
      <c r="D21" s="134">
        <v>429</v>
      </c>
      <c r="E21" s="175">
        <f>D21/C21</f>
        <v>0.562992125984252</v>
      </c>
      <c r="F21" s="135"/>
      <c r="G21" s="133">
        <v>2722</v>
      </c>
      <c r="H21" s="134">
        <v>2722</v>
      </c>
      <c r="I21" s="134">
        <v>1848</v>
      </c>
      <c r="J21" s="175">
        <f aca="true" t="shared" si="0" ref="J21:J26">I21/H21</f>
        <v>0.6789125642909625</v>
      </c>
    </row>
    <row r="22" spans="1:10" ht="12.75">
      <c r="A22" s="132" t="s">
        <v>81</v>
      </c>
      <c r="B22" s="133"/>
      <c r="C22" s="134"/>
      <c r="D22" s="134"/>
      <c r="E22" s="175"/>
      <c r="F22" s="135"/>
      <c r="G22" s="133"/>
      <c r="H22" s="134"/>
      <c r="I22" s="134"/>
      <c r="J22" s="175"/>
    </row>
    <row r="23" spans="1:10" ht="12.75">
      <c r="A23" s="132" t="s">
        <v>82</v>
      </c>
      <c r="B23" s="133"/>
      <c r="C23" s="134"/>
      <c r="D23" s="134"/>
      <c r="E23" s="175"/>
      <c r="F23" s="135"/>
      <c r="G23" s="133"/>
      <c r="H23" s="134"/>
      <c r="I23" s="134"/>
      <c r="J23" s="175"/>
    </row>
    <row r="24" spans="1:10" ht="12.75">
      <c r="A24" s="132" t="s">
        <v>83</v>
      </c>
      <c r="B24" s="141"/>
      <c r="C24" s="142"/>
      <c r="D24" s="142"/>
      <c r="E24" s="175"/>
      <c r="F24" s="144"/>
      <c r="G24" s="145">
        <v>4623</v>
      </c>
      <c r="H24" s="147">
        <v>4623</v>
      </c>
      <c r="I24" s="147">
        <v>2806</v>
      </c>
      <c r="J24" s="175">
        <f t="shared" si="0"/>
        <v>0.6069651741293532</v>
      </c>
    </row>
    <row r="25" spans="1:10" ht="12.75">
      <c r="A25" s="146" t="s">
        <v>84</v>
      </c>
      <c r="B25" s="141"/>
      <c r="C25" s="142">
        <v>453</v>
      </c>
      <c r="D25" s="142">
        <v>605</v>
      </c>
      <c r="E25" s="175">
        <f>D25/C25</f>
        <v>1.335540838852097</v>
      </c>
      <c r="F25" s="144"/>
      <c r="G25" s="145">
        <v>33093</v>
      </c>
      <c r="H25" s="147">
        <v>33786</v>
      </c>
      <c r="I25" s="147">
        <v>25978</v>
      </c>
      <c r="J25" s="175">
        <f t="shared" si="0"/>
        <v>0.7688983602675664</v>
      </c>
    </row>
    <row r="26" spans="1:10" ht="12.75">
      <c r="A26" s="146" t="s">
        <v>366</v>
      </c>
      <c r="B26" s="141">
        <v>524356</v>
      </c>
      <c r="C26" s="142">
        <v>525086</v>
      </c>
      <c r="D26" s="147">
        <v>331505</v>
      </c>
      <c r="E26" s="175">
        <f>D26/C26</f>
        <v>0.631334676605356</v>
      </c>
      <c r="F26" s="144"/>
      <c r="G26" s="145">
        <v>214548</v>
      </c>
      <c r="H26" s="142">
        <v>218122</v>
      </c>
      <c r="I26" s="147">
        <v>152782</v>
      </c>
      <c r="J26" s="175">
        <f t="shared" si="0"/>
        <v>0.7004428714205811</v>
      </c>
    </row>
    <row r="27" spans="1:10" ht="12.75">
      <c r="A27" s="146" t="s">
        <v>397</v>
      </c>
      <c r="B27" s="141"/>
      <c r="C27" s="142"/>
      <c r="D27" s="142"/>
      <c r="E27" s="175"/>
      <c r="F27" s="144"/>
      <c r="G27" s="145"/>
      <c r="H27" s="142"/>
      <c r="I27" s="337">
        <v>224</v>
      </c>
      <c r="J27" s="175"/>
    </row>
    <row r="28" spans="1:10" ht="12.75">
      <c r="A28" s="146" t="s">
        <v>398</v>
      </c>
      <c r="B28" s="145"/>
      <c r="C28" s="142"/>
      <c r="D28" s="147"/>
      <c r="E28" s="175"/>
      <c r="F28" s="144"/>
      <c r="G28" s="141"/>
      <c r="H28" s="147"/>
      <c r="I28" s="147">
        <v>47</v>
      </c>
      <c r="J28" s="175"/>
    </row>
    <row r="29" spans="1:10" ht="12.75">
      <c r="A29" s="132" t="s">
        <v>388</v>
      </c>
      <c r="B29" s="141"/>
      <c r="C29" s="142"/>
      <c r="D29" s="337">
        <v>350</v>
      </c>
      <c r="E29" s="175"/>
      <c r="F29" s="144"/>
      <c r="G29" s="141"/>
      <c r="H29" s="142"/>
      <c r="I29" s="142"/>
      <c r="J29" s="175"/>
    </row>
    <row r="30" spans="1:10" ht="12.75">
      <c r="A30" s="146" t="s">
        <v>366</v>
      </c>
      <c r="B30" s="141"/>
      <c r="C30" s="301"/>
      <c r="D30" s="418"/>
      <c r="E30" s="175"/>
      <c r="F30" s="144"/>
      <c r="G30" s="141"/>
      <c r="H30" s="301"/>
      <c r="I30" s="301"/>
      <c r="J30" s="175"/>
    </row>
    <row r="31" spans="1:10" ht="12.75">
      <c r="A31" s="137" t="s">
        <v>87</v>
      </c>
      <c r="B31" s="138">
        <f>SUM(B32:B34)</f>
        <v>0</v>
      </c>
      <c r="C31" s="138">
        <f>SUM(C32:C34)</f>
        <v>0</v>
      </c>
      <c r="D31" s="138">
        <f>SUM(D32:D34)</f>
        <v>0</v>
      </c>
      <c r="E31" s="175"/>
      <c r="F31" s="144"/>
      <c r="G31" s="141">
        <f>SUM(G32:G34)</f>
        <v>0</v>
      </c>
      <c r="H31" s="141">
        <f>SUM(H32:H34)</f>
        <v>0</v>
      </c>
      <c r="I31" s="141">
        <f>SUM(I32:I34)</f>
        <v>0</v>
      </c>
      <c r="J31" s="175"/>
    </row>
    <row r="32" spans="1:10" ht="12.75">
      <c r="A32" s="140" t="s">
        <v>88</v>
      </c>
      <c r="B32" s="141"/>
      <c r="C32" s="142"/>
      <c r="D32" s="142"/>
      <c r="E32" s="175"/>
      <c r="F32" s="144"/>
      <c r="G32" s="141"/>
      <c r="H32" s="142"/>
      <c r="I32" s="142"/>
      <c r="J32" s="175"/>
    </row>
    <row r="33" spans="1:10" ht="12.75">
      <c r="A33" s="140" t="s">
        <v>89</v>
      </c>
      <c r="B33" s="141"/>
      <c r="C33" s="142"/>
      <c r="D33" s="142"/>
      <c r="E33" s="175"/>
      <c r="F33" s="144"/>
      <c r="G33" s="141"/>
      <c r="H33" s="142"/>
      <c r="I33" s="142"/>
      <c r="J33" s="175"/>
    </row>
    <row r="34" spans="1:10" ht="12.75">
      <c r="A34" s="140" t="s">
        <v>90</v>
      </c>
      <c r="B34" s="141"/>
      <c r="C34" s="142"/>
      <c r="D34" s="142"/>
      <c r="E34" s="175"/>
      <c r="F34" s="144"/>
      <c r="G34" s="141"/>
      <c r="H34" s="142"/>
      <c r="I34" s="142"/>
      <c r="J34" s="175"/>
    </row>
    <row r="35" spans="1:10" ht="12.75">
      <c r="A35" s="161" t="s">
        <v>361</v>
      </c>
      <c r="B35" s="141"/>
      <c r="C35" s="142"/>
      <c r="D35" s="142"/>
      <c r="E35" s="175"/>
      <c r="F35" s="144"/>
      <c r="G35" s="141"/>
      <c r="H35" s="301"/>
      <c r="I35" s="301"/>
      <c r="J35" s="175"/>
    </row>
    <row r="36" spans="1:10" ht="12.75">
      <c r="A36" s="137" t="s">
        <v>91</v>
      </c>
      <c r="B36" s="141">
        <f>SUM(B37:B39)</f>
        <v>0</v>
      </c>
      <c r="C36" s="141">
        <f>SUM(C37:C39)</f>
        <v>0</v>
      </c>
      <c r="D36" s="141">
        <f>SUM(D37:D39)</f>
        <v>600</v>
      </c>
      <c r="E36" s="175"/>
      <c r="F36" s="144"/>
      <c r="G36" s="138">
        <f>SUM(G37:G39)</f>
        <v>0</v>
      </c>
      <c r="H36" s="138">
        <f>SUM(H37:H39)</f>
        <v>0</v>
      </c>
      <c r="I36" s="138">
        <f>SUM(I37:I39)</f>
        <v>0</v>
      </c>
      <c r="J36" s="175"/>
    </row>
    <row r="37" spans="1:10" ht="12.75">
      <c r="A37" s="140" t="s">
        <v>92</v>
      </c>
      <c r="B37" s="141"/>
      <c r="C37" s="142"/>
      <c r="D37" s="142"/>
      <c r="E37" s="175"/>
      <c r="F37" s="144"/>
      <c r="G37" s="141"/>
      <c r="H37" s="142"/>
      <c r="I37" s="142"/>
      <c r="J37" s="175"/>
    </row>
    <row r="38" spans="1:10" ht="12.75">
      <c r="A38" s="140" t="s">
        <v>93</v>
      </c>
      <c r="B38" s="141"/>
      <c r="C38" s="142"/>
      <c r="D38" s="142"/>
      <c r="E38" s="175"/>
      <c r="F38" s="144"/>
      <c r="G38" s="141"/>
      <c r="H38" s="142"/>
      <c r="I38" s="142"/>
      <c r="J38" s="175"/>
    </row>
    <row r="39" spans="1:10" ht="12.75">
      <c r="A39" s="140" t="s">
        <v>362</v>
      </c>
      <c r="B39" s="141"/>
      <c r="C39" s="142"/>
      <c r="D39" s="337">
        <v>600</v>
      </c>
      <c r="E39" s="175"/>
      <c r="F39" s="144"/>
      <c r="G39" s="141"/>
      <c r="H39" s="142"/>
      <c r="I39" s="142"/>
      <c r="J39" s="175"/>
    </row>
    <row r="40" spans="1:10" ht="12.75">
      <c r="A40" s="132" t="s">
        <v>94</v>
      </c>
      <c r="B40" s="141"/>
      <c r="C40" s="142"/>
      <c r="D40" s="142"/>
      <c r="E40" s="175"/>
      <c r="F40" s="144"/>
      <c r="G40" s="141"/>
      <c r="H40" s="142"/>
      <c r="I40" s="142"/>
      <c r="J40" s="175"/>
    </row>
    <row r="41" spans="1:10" ht="12.75">
      <c r="A41" s="132" t="s">
        <v>95</v>
      </c>
      <c r="B41" s="141"/>
      <c r="C41" s="142"/>
      <c r="D41" s="142"/>
      <c r="E41" s="175"/>
      <c r="F41" s="144"/>
      <c r="G41" s="141"/>
      <c r="H41" s="142"/>
      <c r="I41" s="142"/>
      <c r="J41" s="175"/>
    </row>
    <row r="42" spans="1:10" ht="15.75" customHeight="1" thickBot="1">
      <c r="A42" s="194" t="s">
        <v>96</v>
      </c>
      <c r="B42" s="195"/>
      <c r="C42" s="196"/>
      <c r="D42" s="196">
        <v>300</v>
      </c>
      <c r="E42" s="197"/>
      <c r="F42" s="198"/>
      <c r="G42" s="195"/>
      <c r="H42" s="196"/>
      <c r="I42" s="196">
        <v>764</v>
      </c>
      <c r="J42" s="189"/>
    </row>
    <row r="43" spans="1:10" ht="15.75" customHeight="1">
      <c r="A43" s="192"/>
      <c r="B43" s="158"/>
      <c r="C43" s="158"/>
      <c r="D43" s="158"/>
      <c r="E43" s="209"/>
      <c r="F43" s="157"/>
      <c r="G43" s="158"/>
      <c r="H43" s="158"/>
      <c r="I43" s="158"/>
      <c r="J43" s="209"/>
    </row>
    <row r="44" spans="1:10" ht="15.75" customHeight="1" thickBot="1">
      <c r="A44" s="192"/>
      <c r="B44" s="158"/>
      <c r="C44" s="158"/>
      <c r="D44" s="193"/>
      <c r="E44" s="158"/>
      <c r="F44" s="157"/>
      <c r="G44" s="158"/>
      <c r="H44" s="158"/>
      <c r="I44" s="158"/>
      <c r="J44" s="158"/>
    </row>
    <row r="45" spans="1:10" ht="15.75">
      <c r="A45" s="122" t="s">
        <v>71</v>
      </c>
      <c r="B45" s="426" t="s">
        <v>72</v>
      </c>
      <c r="C45" s="451"/>
      <c r="D45" s="451"/>
      <c r="E45" s="452"/>
      <c r="F45" s="123"/>
      <c r="G45" s="426" t="s">
        <v>73</v>
      </c>
      <c r="H45" s="451"/>
      <c r="I45" s="451"/>
      <c r="J45" s="452"/>
    </row>
    <row r="46" spans="1:10" ht="12.75">
      <c r="A46" s="124"/>
      <c r="B46" s="186" t="s">
        <v>3</v>
      </c>
      <c r="C46" s="187" t="s">
        <v>10</v>
      </c>
      <c r="D46" s="187" t="s">
        <v>11</v>
      </c>
      <c r="E46" s="188" t="s">
        <v>11</v>
      </c>
      <c r="F46" s="199"/>
      <c r="G46" s="186" t="s">
        <v>3</v>
      </c>
      <c r="H46" s="187" t="s">
        <v>10</v>
      </c>
      <c r="I46" s="187" t="s">
        <v>11</v>
      </c>
      <c r="J46" s="188" t="s">
        <v>11</v>
      </c>
    </row>
    <row r="47" spans="1:10" ht="13.5" thickBot="1">
      <c r="A47" s="126"/>
      <c r="B47" s="450" t="s">
        <v>15</v>
      </c>
      <c r="C47" s="425"/>
      <c r="D47" s="190"/>
      <c r="E47" s="191" t="s">
        <v>5</v>
      </c>
      <c r="F47" s="128"/>
      <c r="G47" s="450" t="s">
        <v>15</v>
      </c>
      <c r="H47" s="425"/>
      <c r="I47" s="190"/>
      <c r="J47" s="191" t="s">
        <v>5</v>
      </c>
    </row>
    <row r="48" spans="1:10" ht="12.75">
      <c r="A48" s="137" t="s">
        <v>97</v>
      </c>
      <c r="B48" s="200">
        <f>SUM(B49:B51)</f>
        <v>0</v>
      </c>
      <c r="C48" s="200">
        <f>SUM(C49:C51)</f>
        <v>0</v>
      </c>
      <c r="D48" s="200">
        <f>SUM(D49:D52)</f>
        <v>0</v>
      </c>
      <c r="E48" s="201"/>
      <c r="F48" s="144"/>
      <c r="G48" s="202">
        <f>SUM(G49:G51)</f>
        <v>0</v>
      </c>
      <c r="H48" s="202">
        <f>SUM(H49:H51)</f>
        <v>0</v>
      </c>
      <c r="I48" s="208">
        <f>SUM(I49:I52)</f>
        <v>0</v>
      </c>
      <c r="J48" s="183"/>
    </row>
    <row r="49" spans="1:10" ht="12.75">
      <c r="A49" s="140" t="s">
        <v>130</v>
      </c>
      <c r="B49" s="141"/>
      <c r="C49" s="142"/>
      <c r="D49" s="142"/>
      <c r="E49" s="162"/>
      <c r="F49" s="144"/>
      <c r="G49" s="141"/>
      <c r="H49" s="142"/>
      <c r="I49" s="142"/>
      <c r="J49" s="184"/>
    </row>
    <row r="50" spans="1:10" ht="12.75">
      <c r="A50" s="140" t="s">
        <v>98</v>
      </c>
      <c r="B50" s="141"/>
      <c r="C50" s="142"/>
      <c r="D50" s="142"/>
      <c r="E50" s="162"/>
      <c r="F50" s="144"/>
      <c r="G50" s="141"/>
      <c r="H50" s="142"/>
      <c r="I50" s="142"/>
      <c r="J50" s="184"/>
    </row>
    <row r="51" spans="1:10" ht="12.75">
      <c r="A51" s="140" t="s">
        <v>99</v>
      </c>
      <c r="B51" s="141"/>
      <c r="C51" s="142"/>
      <c r="D51" s="142"/>
      <c r="E51" s="162"/>
      <c r="F51" s="144"/>
      <c r="G51" s="141"/>
      <c r="H51" s="142"/>
      <c r="I51" s="142"/>
      <c r="J51" s="184"/>
    </row>
    <row r="52" spans="1:10" ht="12.75">
      <c r="A52" s="140"/>
      <c r="B52" s="141"/>
      <c r="C52" s="142"/>
      <c r="D52" s="142"/>
      <c r="E52" s="162"/>
      <c r="F52" s="144"/>
      <c r="G52" s="141"/>
      <c r="H52" s="142"/>
      <c r="I52" s="142"/>
      <c r="J52" s="184"/>
    </row>
    <row r="53" spans="1:10" ht="12.75">
      <c r="A53" s="132" t="s">
        <v>100</v>
      </c>
      <c r="B53" s="133"/>
      <c r="C53" s="134"/>
      <c r="D53" s="134"/>
      <c r="E53" s="162"/>
      <c r="F53" s="135"/>
      <c r="G53" s="133"/>
      <c r="H53" s="134"/>
      <c r="I53" s="134"/>
      <c r="J53" s="184"/>
    </row>
    <row r="54" spans="1:10" ht="12.75">
      <c r="A54" s="132" t="s">
        <v>101</v>
      </c>
      <c r="B54" s="141"/>
      <c r="C54" s="337">
        <v>1294</v>
      </c>
      <c r="D54" s="337">
        <v>100</v>
      </c>
      <c r="E54" s="162"/>
      <c r="F54" s="144"/>
      <c r="G54" s="133"/>
      <c r="H54" s="134"/>
      <c r="I54" s="134"/>
      <c r="J54" s="184"/>
    </row>
    <row r="55" spans="1:10" ht="12.75">
      <c r="A55" s="132" t="s">
        <v>373</v>
      </c>
      <c r="B55" s="133"/>
      <c r="C55" s="400"/>
      <c r="D55" s="400"/>
      <c r="E55" s="162"/>
      <c r="F55" s="144"/>
      <c r="G55" s="133"/>
      <c r="H55" s="134"/>
      <c r="I55" s="134"/>
      <c r="J55" s="184"/>
    </row>
    <row r="56" spans="1:10" ht="12.75">
      <c r="A56" s="148" t="s">
        <v>103</v>
      </c>
      <c r="B56" s="149"/>
      <c r="C56" s="415"/>
      <c r="D56" s="415"/>
      <c r="E56" s="162"/>
      <c r="F56" s="144"/>
      <c r="G56" s="149"/>
      <c r="H56" s="150"/>
      <c r="I56" s="415"/>
      <c r="J56" s="184"/>
    </row>
    <row r="57" spans="1:10" ht="12.75">
      <c r="A57" s="148" t="s">
        <v>104</v>
      </c>
      <c r="B57" s="149"/>
      <c r="C57" s="415"/>
      <c r="D57" s="415">
        <v>3456</v>
      </c>
      <c r="E57" s="162"/>
      <c r="F57" s="144"/>
      <c r="G57" s="149"/>
      <c r="H57" s="150"/>
      <c r="I57" s="415">
        <v>82</v>
      </c>
      <c r="J57" s="184"/>
    </row>
    <row r="58" spans="1:10" ht="12.75">
      <c r="A58" s="148" t="s">
        <v>374</v>
      </c>
      <c r="B58" s="149"/>
      <c r="C58" s="415"/>
      <c r="D58" s="415"/>
      <c r="E58" s="162"/>
      <c r="F58" s="144"/>
      <c r="G58" s="149"/>
      <c r="H58" s="150"/>
      <c r="I58" s="415">
        <v>57</v>
      </c>
      <c r="J58" s="184"/>
    </row>
    <row r="59" spans="1:10" ht="12.75">
      <c r="A59" s="148" t="s">
        <v>106</v>
      </c>
      <c r="B59" s="149"/>
      <c r="C59" s="150"/>
      <c r="D59" s="150"/>
      <c r="E59" s="162"/>
      <c r="F59" s="144"/>
      <c r="G59" s="149"/>
      <c r="H59" s="150"/>
      <c r="I59" s="150"/>
      <c r="J59" s="184"/>
    </row>
    <row r="60" spans="1:10" ht="12.75">
      <c r="A60" s="148" t="s">
        <v>107</v>
      </c>
      <c r="B60" s="149"/>
      <c r="C60" s="150"/>
      <c r="D60" s="150"/>
      <c r="E60" s="162"/>
      <c r="F60" s="144"/>
      <c r="G60" s="149"/>
      <c r="H60" s="150"/>
      <c r="I60" s="150"/>
      <c r="J60" s="184"/>
    </row>
    <row r="61" spans="1:10" ht="12.75">
      <c r="A61" s="148" t="s">
        <v>108</v>
      </c>
      <c r="B61" s="149"/>
      <c r="C61" s="150"/>
      <c r="D61" s="150">
        <v>49</v>
      </c>
      <c r="E61" s="162"/>
      <c r="F61" s="144"/>
      <c r="G61" s="149">
        <v>172679</v>
      </c>
      <c r="H61" s="150">
        <v>172679</v>
      </c>
      <c r="I61" s="150">
        <v>138987</v>
      </c>
      <c r="J61" s="184">
        <f aca="true" t="shared" si="1" ref="J61:J72">I61/H61</f>
        <v>0.8048865235494762</v>
      </c>
    </row>
    <row r="62" spans="1:10" ht="12.75">
      <c r="A62" s="148" t="s">
        <v>109</v>
      </c>
      <c r="B62" s="149"/>
      <c r="C62" s="150"/>
      <c r="D62" s="150">
        <v>72</v>
      </c>
      <c r="E62" s="162"/>
      <c r="F62" s="144"/>
      <c r="G62" s="149">
        <v>5000</v>
      </c>
      <c r="H62" s="150">
        <v>5000</v>
      </c>
      <c r="I62" s="150">
        <v>3085</v>
      </c>
      <c r="J62" s="184">
        <f t="shared" si="1"/>
        <v>0.617</v>
      </c>
    </row>
    <row r="63" spans="1:10" ht="12.75">
      <c r="A63" s="148" t="s">
        <v>110</v>
      </c>
      <c r="B63" s="149"/>
      <c r="C63" s="150"/>
      <c r="D63" s="150"/>
      <c r="E63" s="162"/>
      <c r="F63" s="144"/>
      <c r="G63" s="149">
        <v>35000</v>
      </c>
      <c r="H63" s="150">
        <v>35000</v>
      </c>
      <c r="I63" s="150">
        <v>23764</v>
      </c>
      <c r="J63" s="184">
        <f t="shared" si="1"/>
        <v>0.6789714285714286</v>
      </c>
    </row>
    <row r="64" spans="1:10" ht="12.75">
      <c r="A64" s="148" t="s">
        <v>111</v>
      </c>
      <c r="B64" s="149"/>
      <c r="C64" s="150"/>
      <c r="D64" s="150"/>
      <c r="E64" s="162"/>
      <c r="F64" s="144"/>
      <c r="G64" s="149">
        <v>400</v>
      </c>
      <c r="H64" s="150">
        <v>400</v>
      </c>
      <c r="I64" s="150"/>
      <c r="J64" s="184"/>
    </row>
    <row r="65" spans="1:10" ht="12.75">
      <c r="A65" s="148" t="s">
        <v>112</v>
      </c>
      <c r="B65" s="149"/>
      <c r="C65" s="150"/>
      <c r="D65" s="150"/>
      <c r="E65" s="162"/>
      <c r="F65" s="144"/>
      <c r="G65" s="149">
        <v>15000</v>
      </c>
      <c r="H65" s="150">
        <v>15000</v>
      </c>
      <c r="I65" s="150">
        <v>10402</v>
      </c>
      <c r="J65" s="184">
        <f t="shared" si="1"/>
        <v>0.6934666666666667</v>
      </c>
    </row>
    <row r="66" spans="1:10" ht="12.75">
      <c r="A66" s="148" t="s">
        <v>113</v>
      </c>
      <c r="B66" s="149"/>
      <c r="C66" s="150"/>
      <c r="D66" s="150"/>
      <c r="E66" s="162"/>
      <c r="F66" s="144"/>
      <c r="G66" s="149">
        <v>3500</v>
      </c>
      <c r="H66" s="150">
        <v>3500</v>
      </c>
      <c r="I66" s="150">
        <v>3771</v>
      </c>
      <c r="J66" s="184">
        <f t="shared" si="1"/>
        <v>1.0774285714285714</v>
      </c>
    </row>
    <row r="67" spans="1:10" ht="12.75">
      <c r="A67" s="148" t="s">
        <v>114</v>
      </c>
      <c r="B67" s="149"/>
      <c r="C67" s="150"/>
      <c r="D67" s="150"/>
      <c r="E67" s="162"/>
      <c r="F67" s="144"/>
      <c r="G67" s="149">
        <v>23500</v>
      </c>
      <c r="H67" s="150">
        <v>23500</v>
      </c>
      <c r="I67" s="150">
        <v>11272</v>
      </c>
      <c r="J67" s="184">
        <f t="shared" si="1"/>
        <v>0.4796595744680851</v>
      </c>
    </row>
    <row r="68" spans="1:10" ht="12.75">
      <c r="A68" s="148" t="s">
        <v>115</v>
      </c>
      <c r="B68" s="149"/>
      <c r="C68" s="150"/>
      <c r="D68" s="150"/>
      <c r="E68" s="162"/>
      <c r="F68" s="144"/>
      <c r="G68" s="149">
        <v>2000</v>
      </c>
      <c r="H68" s="150">
        <v>2000</v>
      </c>
      <c r="I68" s="150">
        <v>730</v>
      </c>
      <c r="J68" s="184">
        <f t="shared" si="1"/>
        <v>0.365</v>
      </c>
    </row>
    <row r="69" spans="1:10" ht="12.75">
      <c r="A69" s="148" t="s">
        <v>116</v>
      </c>
      <c r="B69" s="149"/>
      <c r="C69" s="150"/>
      <c r="D69" s="150"/>
      <c r="E69" s="162"/>
      <c r="F69" s="144"/>
      <c r="G69" s="149">
        <v>1700</v>
      </c>
      <c r="H69" s="150">
        <v>1700</v>
      </c>
      <c r="I69" s="150">
        <v>807</v>
      </c>
      <c r="J69" s="184">
        <f t="shared" si="1"/>
        <v>0.4747058823529412</v>
      </c>
    </row>
    <row r="70" spans="1:10" ht="12.75">
      <c r="A70" s="148" t="s">
        <v>117</v>
      </c>
      <c r="B70" s="149"/>
      <c r="C70" s="150"/>
      <c r="D70" s="150"/>
      <c r="E70" s="162"/>
      <c r="F70" s="144"/>
      <c r="G70" s="149">
        <v>1275</v>
      </c>
      <c r="H70" s="150">
        <v>1275</v>
      </c>
      <c r="I70" s="150">
        <v>576</v>
      </c>
      <c r="J70" s="184">
        <f t="shared" si="1"/>
        <v>0.45176470588235296</v>
      </c>
    </row>
    <row r="71" spans="1:10" ht="12.75">
      <c r="A71" s="148" t="s">
        <v>118</v>
      </c>
      <c r="B71" s="149"/>
      <c r="C71" s="150"/>
      <c r="D71" s="150"/>
      <c r="E71" s="162"/>
      <c r="F71" s="144"/>
      <c r="G71" s="149">
        <v>3100</v>
      </c>
      <c r="H71" s="150">
        <v>3100</v>
      </c>
      <c r="I71" s="150">
        <v>2167</v>
      </c>
      <c r="J71" s="184">
        <f t="shared" si="1"/>
        <v>0.6990322580645161</v>
      </c>
    </row>
    <row r="72" spans="1:10" ht="12.75">
      <c r="A72" s="148" t="s">
        <v>119</v>
      </c>
      <c r="B72" s="149"/>
      <c r="C72" s="150"/>
      <c r="D72" s="150">
        <v>20</v>
      </c>
      <c r="E72" s="162"/>
      <c r="F72" s="144"/>
      <c r="G72" s="149">
        <v>3035</v>
      </c>
      <c r="H72" s="150">
        <v>3035</v>
      </c>
      <c r="I72" s="150">
        <v>2686</v>
      </c>
      <c r="J72" s="184">
        <f t="shared" si="1"/>
        <v>0.8850082372322899</v>
      </c>
    </row>
    <row r="73" spans="1:10" ht="12.75">
      <c r="A73" s="148" t="s">
        <v>120</v>
      </c>
      <c r="B73" s="149">
        <v>2400</v>
      </c>
      <c r="C73" s="150">
        <v>2400</v>
      </c>
      <c r="D73" s="150">
        <v>732</v>
      </c>
      <c r="E73" s="162">
        <f>D73/C73</f>
        <v>0.305</v>
      </c>
      <c r="F73" s="144"/>
      <c r="G73" s="149">
        <v>3900</v>
      </c>
      <c r="H73" s="150">
        <v>3900</v>
      </c>
      <c r="I73" s="150">
        <v>953</v>
      </c>
      <c r="J73" s="184">
        <f>I73/H73</f>
        <v>0.24435897435897436</v>
      </c>
    </row>
    <row r="74" spans="1:10" ht="12.75">
      <c r="A74" s="148" t="s">
        <v>121</v>
      </c>
      <c r="B74" s="149"/>
      <c r="C74" s="150"/>
      <c r="D74" s="150"/>
      <c r="E74" s="162"/>
      <c r="F74" s="144"/>
      <c r="G74" s="149"/>
      <c r="H74" s="150"/>
      <c r="I74" s="150"/>
      <c r="J74" s="184"/>
    </row>
    <row r="75" spans="1:10" ht="12.75">
      <c r="A75" s="148"/>
      <c r="B75" s="149"/>
      <c r="C75" s="150"/>
      <c r="D75" s="150"/>
      <c r="E75" s="162"/>
      <c r="F75" s="144"/>
      <c r="G75" s="149"/>
      <c r="H75" s="150"/>
      <c r="I75" s="150"/>
      <c r="J75" s="184"/>
    </row>
    <row r="76" spans="1:10" ht="12.75">
      <c r="A76" s="63" t="s">
        <v>363</v>
      </c>
      <c r="B76" s="149"/>
      <c r="C76" s="150"/>
      <c r="D76" s="150"/>
      <c r="E76" s="162"/>
      <c r="F76" s="144"/>
      <c r="G76" s="149"/>
      <c r="H76" s="150"/>
      <c r="I76" s="150"/>
      <c r="J76" s="184"/>
    </row>
    <row r="77" spans="1:10" ht="12.75">
      <c r="A77" s="151" t="s">
        <v>364</v>
      </c>
      <c r="B77" s="149"/>
      <c r="C77" s="150"/>
      <c r="D77" s="150"/>
      <c r="E77" s="162"/>
      <c r="F77" s="144"/>
      <c r="G77" s="149"/>
      <c r="H77" s="150"/>
      <c r="I77" s="150"/>
      <c r="J77" s="184"/>
    </row>
    <row r="78" spans="1:10" ht="12.75">
      <c r="A78" s="148" t="s">
        <v>122</v>
      </c>
      <c r="B78" s="149"/>
      <c r="C78" s="150"/>
      <c r="D78" s="150"/>
      <c r="E78" s="162"/>
      <c r="F78" s="144"/>
      <c r="G78" s="149"/>
      <c r="H78" s="150"/>
      <c r="I78" s="150"/>
      <c r="J78" s="184"/>
    </row>
    <row r="79" spans="1:10" ht="12.75">
      <c r="A79" s="148" t="s">
        <v>123</v>
      </c>
      <c r="B79" s="149">
        <v>453</v>
      </c>
      <c r="C79" s="150"/>
      <c r="D79" s="150">
        <v>4</v>
      </c>
      <c r="E79" s="162"/>
      <c r="F79" s="144"/>
      <c r="G79" s="149">
        <v>2896</v>
      </c>
      <c r="H79" s="150"/>
      <c r="I79" s="150">
        <v>192</v>
      </c>
      <c r="J79" s="184"/>
    </row>
    <row r="80" spans="1:10" ht="12.75">
      <c r="A80" s="148" t="s">
        <v>365</v>
      </c>
      <c r="B80" s="149"/>
      <c r="C80" s="150"/>
      <c r="D80" s="150"/>
      <c r="E80" s="162"/>
      <c r="F80" s="144"/>
      <c r="G80" s="149"/>
      <c r="H80" s="150"/>
      <c r="I80" s="150"/>
      <c r="J80" s="184"/>
    </row>
    <row r="81" spans="1:10" ht="13.5" thickBot="1">
      <c r="A81" s="148" t="s">
        <v>373</v>
      </c>
      <c r="B81" s="149"/>
      <c r="C81" s="150">
        <v>475</v>
      </c>
      <c r="D81" s="150"/>
      <c r="E81" s="182"/>
      <c r="F81" s="144"/>
      <c r="G81" s="149"/>
      <c r="H81" s="150">
        <v>1128</v>
      </c>
      <c r="I81" s="150">
        <v>113</v>
      </c>
      <c r="J81" s="205"/>
    </row>
    <row r="82" spans="1:10" ht="12.75">
      <c r="A82" s="61" t="s">
        <v>14</v>
      </c>
      <c r="B82" s="179">
        <f>B10+B11+B12+B13+B18+B19+B20+B21+B22+B23+B24+B25+B26+B27+B28+B29+B31+B35+B36+B40+B41+B42+B48+B53+B54+B55+B56+B57+B58+B59+B60+B61+B62+B63+B64+B65+B66+B67+B68+B69+B70+B71+B72+B73+B74+B75+B76+B77+B78+B79+B80+B81</f>
        <v>527971</v>
      </c>
      <c r="C82" s="179">
        <f>C10+C11+C12+C13+C18+C19+C20+C21+C22+C23+C24+C25+C26+C27+C28+C29+C31+C35+C36+C40+C41+C42+C48+C53+C54+C55+C56+C57+C58+C59+C60+C61+C62+C63+C64+C65+C66+C67+C68+C69+C70+C71+C72+C73+C74+C75+C76+C77+C78+C79+C80+C81</f>
        <v>530470</v>
      </c>
      <c r="D82" s="179">
        <f>D10+D11+D12+D13+D18+D19+D20+D21+D22+D23+D24+D25+D26+D27+D28+D29+D31+D35+D36+D40+D41+D42+D48+D53+D54+D55+D56+D57+D58+D59+D60+D61+D62+D63+D64+D65+D66+D67+D68+D69+D70+D71+D72+D73+D74+D75+D76+D77+D78+D79+D80+D81+D30</f>
        <v>338222</v>
      </c>
      <c r="E82" s="183">
        <f>D82/C82</f>
        <v>0.6375893075951514</v>
      </c>
      <c r="F82" s="203">
        <f>SUM(F10:F13,F18:F31,F40:F48,F53:F60,F61:F81)</f>
        <v>0</v>
      </c>
      <c r="G82" s="152">
        <f>G10+G11+G12+G13+G18+G19+G20+G21+G22+G23+G24+G25+G26+G27+G28+G29+G31+G35+G36+G40+G41+G42+G48+G53+G54+G55+G56+G57+G58+G59+G60+G61+G62+G63+G64+G65+G66+G67+G68+G69+G70+G71+G72+G73+G74+G75+G76+G77+G78+G79+G80+G81</f>
        <v>527971</v>
      </c>
      <c r="H82" s="152">
        <f>H10+H11+H12+H13+H18+H19+H20+H21+H22+H23+H24+H25+H26+H27+H28+H29+H31+H35+H36+H40+H41+H42+H48+H53+H54+H55+H56+H57+H58+H59+H60+H61+H62+H63+H64+H65+H66+H67+H68+H69+H70+H71+H72+H73+H74+H75+H76+H77+H78+H79+H80+H81</f>
        <v>530470</v>
      </c>
      <c r="I82" s="152">
        <f>I10+I11+I12+I13+I18+I19+I20+I21+I22+I23+I24+I25+I26+I27+I28+I29+I31+I35+I36+I40+I41+I42+I48+I53+I54+I55+I56+I57+I58+I59+I60+I61+I62+I63+I64+I65+I66+I67+I68+I69+I70+I71+I72+I73+I74+I75+I76+I77+I78+I79+I80+I81</f>
        <v>384093</v>
      </c>
      <c r="J82" s="183">
        <f>I82/H82</f>
        <v>0.7240616811506777</v>
      </c>
    </row>
    <row r="83" spans="1:10" ht="12.75">
      <c r="A83" s="62" t="s">
        <v>39</v>
      </c>
      <c r="B83" s="180"/>
      <c r="C83" s="134"/>
      <c r="D83" s="134"/>
      <c r="E83" s="184"/>
      <c r="F83" s="153"/>
      <c r="G83" s="138"/>
      <c r="H83" s="139"/>
      <c r="I83" s="134"/>
      <c r="J83" s="184"/>
    </row>
    <row r="84" spans="1:10" ht="13.5" thickBot="1">
      <c r="A84" s="178" t="s">
        <v>40</v>
      </c>
      <c r="B84" s="181">
        <f>B82-B83</f>
        <v>527971</v>
      </c>
      <c r="C84" s="154">
        <f>C82-C83</f>
        <v>530470</v>
      </c>
      <c r="D84" s="154">
        <f>D82-D83</f>
        <v>338222</v>
      </c>
      <c r="E84" s="185">
        <f>D84/C84</f>
        <v>0.6375893075951514</v>
      </c>
      <c r="F84" s="181">
        <f>F82-F83</f>
        <v>0</v>
      </c>
      <c r="G84" s="204">
        <f>G82-G83</f>
        <v>527971</v>
      </c>
      <c r="H84" s="154">
        <f>H82-H83</f>
        <v>530470</v>
      </c>
      <c r="I84" s="154">
        <f>I82-I83</f>
        <v>384093</v>
      </c>
      <c r="J84" s="185">
        <f>I84/H84</f>
        <v>0.7240616811506777</v>
      </c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  <row r="91" spans="1:10" ht="12.75">
      <c r="A91" s="155"/>
      <c r="B91" s="156"/>
      <c r="C91" s="156"/>
      <c r="D91" s="156"/>
      <c r="E91" s="156"/>
      <c r="F91" s="157"/>
      <c r="G91" s="156"/>
      <c r="H91" s="156"/>
      <c r="I91" s="158"/>
      <c r="J91" s="156"/>
    </row>
  </sheetData>
  <sheetProtection/>
  <mergeCells count="10">
    <mergeCell ref="B47:C47"/>
    <mergeCell ref="G47:H47"/>
    <mergeCell ref="B45:E45"/>
    <mergeCell ref="G45:J45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F21"/>
  <sheetViews>
    <sheetView tabSelected="1" workbookViewId="0" topLeftCell="A4">
      <selection activeCell="E15" sqref="E15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88"/>
      <c r="B1" s="88"/>
      <c r="C1" s="88"/>
      <c r="D1" s="89"/>
      <c r="E1" s="89" t="s">
        <v>387</v>
      </c>
    </row>
    <row r="2" spans="1:4" ht="15.75">
      <c r="A2" s="88"/>
      <c r="B2" s="88"/>
      <c r="C2" s="88"/>
      <c r="D2" s="90"/>
    </row>
    <row r="3" spans="1:4" ht="15.75">
      <c r="A3" s="88"/>
      <c r="B3" s="88"/>
      <c r="C3" s="88"/>
      <c r="D3" s="14"/>
    </row>
    <row r="4" spans="1:5" ht="19.5">
      <c r="A4" s="455" t="s">
        <v>70</v>
      </c>
      <c r="B4" s="455"/>
      <c r="C4" s="455"/>
      <c r="D4" s="455"/>
      <c r="E4" s="455"/>
    </row>
    <row r="5" spans="1:5" ht="19.5">
      <c r="A5" s="455" t="s">
        <v>396</v>
      </c>
      <c r="B5" s="455"/>
      <c r="C5" s="455"/>
      <c r="D5" s="455"/>
      <c r="E5" s="455"/>
    </row>
    <row r="6" spans="1:4" ht="19.5">
      <c r="A6" s="12"/>
      <c r="B6" s="12"/>
      <c r="C6" s="12"/>
      <c r="D6" s="17"/>
    </row>
    <row r="7" spans="1:4" ht="19.5">
      <c r="A7" s="12"/>
      <c r="B7" s="12"/>
      <c r="C7" s="12"/>
      <c r="D7" s="17"/>
    </row>
    <row r="8" spans="1:5" ht="16.5" thickBot="1">
      <c r="A8" s="88"/>
      <c r="B8" s="88"/>
      <c r="C8" s="88"/>
      <c r="D8" s="42"/>
      <c r="E8" s="42" t="s">
        <v>0</v>
      </c>
    </row>
    <row r="9" spans="1:5" s="60" customFormat="1" ht="33" customHeight="1" thickBot="1">
      <c r="A9" s="91" t="s">
        <v>1</v>
      </c>
      <c r="B9" s="92"/>
      <c r="C9" s="93"/>
      <c r="D9" s="109" t="s">
        <v>3</v>
      </c>
      <c r="E9" s="114" t="s">
        <v>4</v>
      </c>
    </row>
    <row r="10" spans="1:6" ht="15.75">
      <c r="A10" s="94" t="s">
        <v>61</v>
      </c>
      <c r="B10" s="95"/>
      <c r="C10" s="96"/>
      <c r="D10" s="95">
        <v>37000</v>
      </c>
      <c r="E10" s="115">
        <v>1515</v>
      </c>
      <c r="F10" s="87"/>
    </row>
    <row r="11" spans="1:6" ht="15.75">
      <c r="A11" s="97" t="s">
        <v>62</v>
      </c>
      <c r="B11" s="98"/>
      <c r="C11" s="99"/>
      <c r="D11" s="110"/>
      <c r="E11" s="112"/>
      <c r="F11" s="87"/>
    </row>
    <row r="12" spans="1:6" ht="12.75">
      <c r="A12" s="100" t="s">
        <v>63</v>
      </c>
      <c r="B12" s="101"/>
      <c r="C12" s="102"/>
      <c r="D12" s="111">
        <v>3000</v>
      </c>
      <c r="E12" s="113"/>
      <c r="F12" s="103"/>
    </row>
    <row r="13" spans="1:6" ht="12.75">
      <c r="A13" s="100" t="s">
        <v>64</v>
      </c>
      <c r="B13" s="101"/>
      <c r="C13" s="102"/>
      <c r="D13" s="111">
        <v>5000</v>
      </c>
      <c r="E13" s="113">
        <v>2665</v>
      </c>
      <c r="F13" s="103"/>
    </row>
    <row r="14" spans="1:6" ht="12.75">
      <c r="A14" s="100" t="s">
        <v>65</v>
      </c>
      <c r="B14" s="101"/>
      <c r="C14" s="102"/>
      <c r="D14" s="111">
        <v>3000</v>
      </c>
      <c r="E14" s="113">
        <v>1740</v>
      </c>
      <c r="F14" s="103"/>
    </row>
    <row r="15" spans="1:6" ht="10.5" customHeight="1">
      <c r="A15" s="49" t="s">
        <v>66</v>
      </c>
      <c r="B15" s="101"/>
      <c r="C15" s="102"/>
      <c r="D15" s="111">
        <v>2925</v>
      </c>
      <c r="E15" s="113">
        <v>2925</v>
      </c>
      <c r="F15" s="103"/>
    </row>
    <row r="16" spans="1:6" ht="12.75">
      <c r="A16" s="100" t="s">
        <v>67</v>
      </c>
      <c r="B16" s="101"/>
      <c r="C16" s="102"/>
      <c r="D16" s="111">
        <v>1270</v>
      </c>
      <c r="E16" s="113">
        <v>1082</v>
      </c>
      <c r="F16" s="103"/>
    </row>
    <row r="17" spans="1:6" ht="12.75">
      <c r="A17" s="49"/>
      <c r="B17" s="101"/>
      <c r="C17" s="102"/>
      <c r="D17" s="111"/>
      <c r="E17" s="113"/>
      <c r="F17" s="103"/>
    </row>
    <row r="18" spans="1:6" ht="12.75">
      <c r="A18" s="49"/>
      <c r="B18" s="101"/>
      <c r="C18" s="102"/>
      <c r="D18" s="111"/>
      <c r="E18" s="113"/>
      <c r="F18" s="103"/>
    </row>
    <row r="19" spans="1:5" ht="15.75">
      <c r="A19" s="97" t="s">
        <v>68</v>
      </c>
      <c r="B19" s="104"/>
      <c r="C19" s="105"/>
      <c r="D19" s="104">
        <f>SUM(D12:D17)</f>
        <v>15195</v>
      </c>
      <c r="E19" s="117">
        <f>SUM(E12:E18)</f>
        <v>8412</v>
      </c>
    </row>
    <row r="20" spans="1:5" ht="15.75">
      <c r="A20" s="97"/>
      <c r="B20" s="104"/>
      <c r="C20" s="105"/>
      <c r="D20" s="104"/>
      <c r="E20" s="112"/>
    </row>
    <row r="21" spans="1:5" ht="16.5" thickBot="1">
      <c r="A21" s="106" t="s">
        <v>69</v>
      </c>
      <c r="B21" s="107"/>
      <c r="C21" s="108"/>
      <c r="D21" s="107">
        <f>SUM(D10,D19)</f>
        <v>52195</v>
      </c>
      <c r="E21" s="116">
        <f>E10+E19</f>
        <v>9927</v>
      </c>
    </row>
  </sheetData>
  <sheetProtection/>
  <mergeCells count="2"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2012-11-23T13:32:33Z</cp:lastPrinted>
  <dcterms:created xsi:type="dcterms:W3CDTF">2003-08-01T08:42:53Z</dcterms:created>
  <dcterms:modified xsi:type="dcterms:W3CDTF">2012-11-23T13:35:19Z</dcterms:modified>
  <cp:category/>
  <cp:version/>
  <cp:contentType/>
  <cp:contentStatus/>
</cp:coreProperties>
</file>