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tabRatio="705" firstSheet="16" activeTab="25"/>
  </bookViews>
  <sheets>
    <sheet name="1.sz.mell." sheetId="1" r:id="rId1"/>
    <sheet name="Intsbev " sheetId="2" r:id="rId2"/>
    <sheet name="Intbev " sheetId="3" r:id="rId3"/>
    <sheet name="Intkiad " sheetId="4" r:id="rId4"/>
    <sheet name="PH.műk.kiad." sheetId="5" r:id="rId5"/>
    <sheet name="szakfeladatos" sheetId="6" r:id="rId6"/>
    <sheet name="felhalm" sheetId="7" r:id="rId7"/>
    <sheet name="EU-s projekt-PH napelem" sheetId="8" r:id="rId8"/>
    <sheet name="EU-s projekt-PH akadályment." sheetId="9" r:id="rId9"/>
    <sheet name="EU-s projekt-Iskolafejl." sheetId="10" r:id="rId10"/>
    <sheet name="Középiskola, 3.1.5." sheetId="11" r:id="rId11"/>
    <sheet name="Középiskola 3.2.1." sheetId="12" r:id="rId12"/>
    <sheet name="Óvoda 3.1.5." sheetId="13" r:id="rId13"/>
    <sheet name="Általános Iskola 3.1.5." sheetId="14" r:id="rId14"/>
    <sheet name="Általános Iskola 3.4.4." sheetId="15" r:id="rId15"/>
    <sheet name="tám. felhaszn." sheetId="16" r:id="rId16"/>
    <sheet name="normatíva" sheetId="17" r:id="rId17"/>
    <sheet name="vagyon" sheetId="18" r:id="rId18"/>
    <sheet name="pénzmar" sheetId="19" r:id="rId19"/>
    <sheet name="Mérleg" sheetId="20" r:id="rId20"/>
    <sheet name="pénzforg" sheetId="21" r:id="rId21"/>
    <sheet name="eredm" sheetId="22" r:id="rId22"/>
    <sheet name="RKÖ" sheetId="23" r:id="rId23"/>
    <sheet name="többéves köt." sheetId="24" r:id="rId24"/>
    <sheet name="adósságáll." sheetId="25" r:id="rId25"/>
    <sheet name="hitel" sheetId="26" r:id="rId26"/>
    <sheet name="közv.tám." sheetId="27" r:id="rId27"/>
    <sheet name="részletes mérleg" sheetId="28" r:id="rId28"/>
  </sheets>
  <externalReferences>
    <externalReference r:id="rId31"/>
  </externalReferences>
  <definedNames>
    <definedName name="_xlnm.Print_Area" localSheetId="16">'normatíva'!$A$1:$AY$122</definedName>
  </definedNames>
  <calcPr fullCalcOnLoad="1"/>
</workbook>
</file>

<file path=xl/sharedStrings.xml><?xml version="1.0" encoding="utf-8"?>
<sst xmlns="http://schemas.openxmlformats.org/spreadsheetml/2006/main" count="1936" uniqueCount="1048">
  <si>
    <t xml:space="preserve">                               a  …/….(…..) önkormányzati rendelethez</t>
  </si>
  <si>
    <t>a …./…..(…...)önk. rendelethez</t>
  </si>
  <si>
    <t xml:space="preserve">                  a .../…..(…...) önk. rendelethez</t>
  </si>
  <si>
    <t xml:space="preserve">Tiszavasvári Város Önkormányzatának 2011. évi mérlege </t>
  </si>
  <si>
    <t>Támogatási szerződés szerinti bevételek, kiadások</t>
  </si>
  <si>
    <t>Évenkénti üteme</t>
  </si>
  <si>
    <t>Összes bevétel,
kiadás</t>
  </si>
  <si>
    <t>2011. előtt</t>
  </si>
  <si>
    <t>2011. után</t>
  </si>
  <si>
    <t>Teljesítés %-a 
2011.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</si>
  <si>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</si>
  <si>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</si>
  <si>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</si>
  <si>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</si>
  <si>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</si>
  <si>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</si>
  <si>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</si>
  <si>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</si>
  <si>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</si>
  <si>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</si>
  <si>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</si>
  <si>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</si>
  <si>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</si>
  <si>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</si>
  <si>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</si>
  <si>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</si>
  <si>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2011. évi előirányzata és teljesítése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</si>
  <si>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</si>
  <si>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</si>
  <si>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 xml:space="preserve">   Felhalmozási bev.</t>
  </si>
  <si>
    <t xml:space="preserve">  Pe. átv. műk.</t>
  </si>
  <si>
    <t xml:space="preserve">     Pe. átv. fejl.</t>
  </si>
  <si>
    <t>Városi Kincstár (saját)</t>
  </si>
  <si>
    <t>Városi Kincstár (közmunka)</t>
  </si>
  <si>
    <t>Pedagógiai Szakszolgálat</t>
  </si>
  <si>
    <t>Tv. Általános Iskola</t>
  </si>
  <si>
    <t>2011. év</t>
  </si>
  <si>
    <t>a …./……(………) önkormányzati rendelethez</t>
  </si>
  <si>
    <t>Városi Kincstár (közm.)</t>
  </si>
  <si>
    <t>Műv. Közp. és Könyvtár</t>
  </si>
  <si>
    <t>2011. éves teljesítése</t>
  </si>
  <si>
    <t>Kincstár sa</t>
  </si>
  <si>
    <t>Kincstár kö</t>
  </si>
  <si>
    <t>Ped. Szaksz.</t>
  </si>
  <si>
    <t>Ált. Isk.</t>
  </si>
  <si>
    <t>Középisk.</t>
  </si>
  <si>
    <t>Zeneiskola</t>
  </si>
  <si>
    <t>Össz.:</t>
  </si>
  <si>
    <t>a …./…..(………) önkormányzati rendelethez</t>
  </si>
  <si>
    <t>a …./…..(…....)önk. rendelethez</t>
  </si>
  <si>
    <t>adatok: eFt-ban</t>
  </si>
  <si>
    <t>Megnevezés</t>
  </si>
  <si>
    <t>Teljesítés</t>
  </si>
  <si>
    <t>Eredeti</t>
  </si>
  <si>
    <t>Módosított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</si>
  <si>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</si>
  <si>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</si>
  <si>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</si>
  <si>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</si>
  <si>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</si>
  <si>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</si>
  <si>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</si>
  <si>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</si>
  <si>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</si>
  <si>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</si>
  <si>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</si>
  <si>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</si>
  <si>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</si>
  <si>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</si>
  <si>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</si>
  <si>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</si>
  <si>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</si>
  <si>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</si>
  <si>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</si>
  <si>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</si>
  <si>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</si>
  <si>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</si>
  <si>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</si>
  <si>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</si>
  <si>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</si>
  <si>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</si>
  <si>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</si>
  <si>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</si>
  <si>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</si>
  <si>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</si>
  <si>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Mód. </t>
  </si>
  <si>
    <t>Er.</t>
  </si>
  <si>
    <t>előir.</t>
  </si>
  <si>
    <t>Városi Kincstár</t>
  </si>
  <si>
    <t>Támog. pe. átad.</t>
  </si>
  <si>
    <t>%-a</t>
  </si>
  <si>
    <t xml:space="preserve"> előirányzat</t>
  </si>
  <si>
    <t>Város- és községgazdálkodás</t>
  </si>
  <si>
    <t>- Le: intézményi támogatás</t>
  </si>
  <si>
    <t>ÖSSZESEN:</t>
  </si>
  <si>
    <t>Műk. kiad. össz.</t>
  </si>
  <si>
    <t>Megnev.</t>
  </si>
  <si>
    <t>Telj.%-a</t>
  </si>
  <si>
    <t>Telj.   %-a</t>
  </si>
  <si>
    <t>1.</t>
  </si>
  <si>
    <t>Intézményi működési bevételek</t>
  </si>
  <si>
    <t>2.</t>
  </si>
  <si>
    <t>Felhalmozási és tőke jellegű bevételek</t>
  </si>
  <si>
    <t>3.</t>
  </si>
  <si>
    <t>4.</t>
  </si>
  <si>
    <t>5.</t>
  </si>
  <si>
    <t>kiadásainak teljesítése</t>
  </si>
  <si>
    <t>F e l ú j í t á s</t>
  </si>
  <si>
    <t>Önkormányzat igazgatási tevékenysége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</si>
  <si>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</si>
  <si>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</si>
  <si>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</si>
  <si>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</si>
  <si>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</si>
  <si>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</si>
  <si>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</si>
  <si>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</si>
  <si>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</si>
  <si>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</si>
  <si>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</si>
  <si>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</si>
  <si>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</si>
  <si>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</si>
  <si>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</si>
  <si>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</si>
  <si>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</si>
  <si>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Pénzmaradvány-kimutatás az</t>
  </si>
  <si>
    <t>önállóan gazdálkodó költségvetési szerveknél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</si>
  <si>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</si>
  <si>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</si>
  <si>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</si>
  <si>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</si>
  <si>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</si>
  <si>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</si>
  <si>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</si>
  <si>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</si>
  <si>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</si>
  <si>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</si>
  <si>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</si>
  <si>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</si>
  <si>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</si>
  <si>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</si>
  <si>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</si>
  <si>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</si>
  <si>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</si>
  <si>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</si>
  <si>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</si>
  <si>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Önkormányzat összesen: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</si>
  <si>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</si>
  <si>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</si>
  <si>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</si>
  <si>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</si>
  <si>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</si>
  <si>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</si>
  <si>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</si>
  <si>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</si>
  <si>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</si>
  <si>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</si>
  <si>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</si>
  <si>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</si>
  <si>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</si>
  <si>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</si>
  <si>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</si>
  <si>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</si>
  <si>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</si>
  <si>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</si>
  <si>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</si>
  <si>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</si>
  <si>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</si>
  <si>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</si>
  <si>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</si>
  <si>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</si>
  <si>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</si>
  <si>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</si>
  <si>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</si>
  <si>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</si>
  <si>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</si>
  <si>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</si>
  <si>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</si>
  <si>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</si>
  <si>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</si>
  <si>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</si>
  <si>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foglaltak szerint állította össze.</t>
  </si>
  <si>
    <t>Az egyszerűsített éves költségvetési beszámoló az Önkormányzat vagyoni, pénzügyi és jövedelmi helyzetéről megbízható és valós képet ad.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</si>
  <si>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</si>
  <si>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</si>
  <si>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</si>
  <si>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</si>
  <si>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</si>
  <si>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</si>
  <si>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</si>
  <si>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</si>
  <si>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</si>
  <si>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</si>
  <si>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</si>
  <si>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</si>
  <si>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</si>
  <si>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</si>
  <si>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</si>
  <si>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</si>
  <si>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</si>
  <si>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</si>
  <si>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</si>
  <si>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</si>
  <si>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11</t>
  </si>
  <si>
    <t>Pénzforgalom nélküli kiadások</t>
  </si>
  <si>
    <t>Kiegyenlítő, függő, átfutó kiadások</t>
  </si>
  <si>
    <t>Önkormányzatok sajátos működési bevételei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</si>
  <si>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</si>
  <si>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</si>
  <si>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</si>
  <si>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</si>
  <si>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</t>
  </si>
  <si>
    <t>Költsvet. bev. és kiad. különbsége</t>
  </si>
  <si>
    <t>Finanszírozási műveletek eredménye</t>
  </si>
  <si>
    <t>Aktív és passzív pénzügyi műveletek ereménye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</si>
  <si>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</si>
  <si>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</si>
  <si>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</si>
  <si>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</si>
  <si>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</si>
  <si>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</si>
  <si>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</si>
  <si>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</si>
  <si>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</si>
  <si>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</si>
  <si>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</si>
  <si>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</si>
  <si>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</si>
  <si>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</si>
  <si>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</si>
  <si>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</si>
  <si>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</si>
  <si>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</si>
  <si>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</si>
  <si>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</si>
  <si>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</si>
  <si>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</si>
  <si>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</si>
  <si>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</si>
  <si>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Reprezentáció</t>
  </si>
  <si>
    <t>A hitelállomány és a hitelek törlesztése</t>
  </si>
  <si>
    <t>Hitelállomány</t>
  </si>
  <si>
    <t>Hiteltörlesztés</t>
  </si>
  <si>
    <t>Összesen</t>
  </si>
  <si>
    <t>Eszközök</t>
  </si>
  <si>
    <t>Források</t>
  </si>
  <si>
    <t>Alapítás-átszerv. aktivált érték</t>
  </si>
  <si>
    <t>63.</t>
  </si>
  <si>
    <t>Kísérleti fejlesztés aktivált érték</t>
  </si>
  <si>
    <t>64.</t>
  </si>
  <si>
    <t>Vagyoni értékű jogok</t>
  </si>
  <si>
    <t>65.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</si>
  <si>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</si>
  <si>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</si>
  <si>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</si>
  <si>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</si>
  <si>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</si>
  <si>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</si>
  <si>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</si>
  <si>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</si>
  <si>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</si>
  <si>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</si>
  <si>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</si>
  <si>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</si>
  <si>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</si>
  <si>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</si>
  <si>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</si>
  <si>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</si>
  <si>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</si>
  <si>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</si>
  <si>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</si>
  <si>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</si>
  <si>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</si>
  <si>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</si>
  <si>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</si>
  <si>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</si>
  <si>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</si>
  <si>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</si>
  <si>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</si>
  <si>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</si>
  <si>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</si>
  <si>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</si>
  <si>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</si>
  <si>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</si>
  <si>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</si>
  <si>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</si>
  <si>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</si>
  <si>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</si>
  <si>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</si>
  <si>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</si>
  <si>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</si>
  <si>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</si>
  <si>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</si>
  <si>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</si>
  <si>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</si>
  <si>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</si>
  <si>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</si>
  <si>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</si>
  <si>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</si>
  <si>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</si>
  <si>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</si>
  <si>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</si>
  <si>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</si>
  <si>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</si>
  <si>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</si>
  <si>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</si>
  <si>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</si>
  <si>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</si>
  <si>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</si>
  <si>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</si>
  <si>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</si>
  <si>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</si>
  <si>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</si>
  <si>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</si>
  <si>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</si>
  <si>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</si>
  <si>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</si>
  <si>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</si>
  <si>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</si>
  <si>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</si>
  <si>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</si>
  <si>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</si>
  <si>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</si>
  <si>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</si>
  <si>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</si>
  <si>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</si>
  <si>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</si>
  <si>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</si>
  <si>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</si>
  <si>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</si>
  <si>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</si>
  <si>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</si>
  <si>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</si>
  <si>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</si>
  <si>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</si>
  <si>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</si>
  <si>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</si>
  <si>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</si>
  <si>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</si>
  <si>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</si>
  <si>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</si>
  <si>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</si>
  <si>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</si>
  <si>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</si>
  <si>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</si>
  <si>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</si>
  <si>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</si>
  <si>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</si>
  <si>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</si>
  <si>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</si>
  <si>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</si>
  <si>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</si>
  <si>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</si>
  <si>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</si>
  <si>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</si>
  <si>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</si>
  <si>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</si>
  <si>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</si>
  <si>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</si>
  <si>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</si>
  <si>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</si>
  <si>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</si>
  <si>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</si>
  <si>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</si>
  <si>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</si>
  <si>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</si>
  <si>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</si>
  <si>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</si>
  <si>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</si>
  <si>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</si>
  <si>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</si>
  <si>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</si>
  <si>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</si>
  <si>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</si>
  <si>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</si>
  <si>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</si>
  <si>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</si>
  <si>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</si>
  <si>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</si>
  <si>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</si>
  <si>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</si>
  <si>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</si>
  <si>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</si>
  <si>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</si>
  <si>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</si>
  <si>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</si>
  <si>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</si>
  <si>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</si>
  <si>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</si>
  <si>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</si>
  <si>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</si>
  <si>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</si>
  <si>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</si>
  <si>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</si>
  <si>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</si>
  <si>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</si>
  <si>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</si>
  <si>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</si>
  <si>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</si>
  <si>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</si>
  <si>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</si>
  <si>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</si>
  <si>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</si>
  <si>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</si>
  <si>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</si>
  <si>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</si>
  <si>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</si>
  <si>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</si>
  <si>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</si>
  <si>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</si>
  <si>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</si>
  <si>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</si>
  <si>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</si>
  <si>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</si>
  <si>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</si>
  <si>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</si>
  <si>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</si>
  <si>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</si>
  <si>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</si>
  <si>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</si>
  <si>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</si>
  <si>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</si>
  <si>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</si>
  <si>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</si>
  <si>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</si>
  <si>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</si>
  <si>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</si>
  <si>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</si>
  <si>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</si>
  <si>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</si>
  <si>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</si>
  <si>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</si>
  <si>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</si>
  <si>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</si>
  <si>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</si>
  <si>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</si>
  <si>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</si>
  <si>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</si>
  <si>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</si>
  <si>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</si>
  <si>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</si>
  <si>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</si>
  <si>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</si>
  <si>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</si>
  <si>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</si>
  <si>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</si>
  <si>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</si>
  <si>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</si>
  <si>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</si>
  <si>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</si>
  <si>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</si>
  <si>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</si>
  <si>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</si>
  <si>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</si>
  <si>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</si>
  <si>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</si>
  <si>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</si>
  <si>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</si>
  <si>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</si>
  <si>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</si>
  <si>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</si>
  <si>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</si>
  <si>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</si>
  <si>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</si>
  <si>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</si>
  <si>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</si>
  <si>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</si>
  <si>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</si>
  <si>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</si>
  <si>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</si>
  <si>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</si>
  <si>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</si>
  <si>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</si>
  <si>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</si>
  <si>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</si>
  <si>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</si>
  <si>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</si>
  <si>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</si>
  <si>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</si>
  <si>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</si>
  <si>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</si>
  <si>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</si>
  <si>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</si>
  <si>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</si>
  <si>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Forintban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</si>
  <si>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</si>
  <si>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</si>
  <si>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</si>
  <si>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</si>
  <si>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</si>
  <si>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</si>
  <si>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</si>
  <si>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</si>
  <si>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Pénzbeli szociális juttatások</t>
  </si>
  <si>
    <t>Átvitel:</t>
  </si>
  <si>
    <t>Áthozat:</t>
  </si>
  <si>
    <t>8 hó szakmai gyak. tanulószerződéssel</t>
  </si>
  <si>
    <t>4 hó szakmai gyak. tanulószerződéssel</t>
  </si>
  <si>
    <t>Kötött felhasználású normatívák összesen:</t>
  </si>
  <si>
    <t>MINDÖSSZESEN:</t>
  </si>
  <si>
    <t>Tiszavasvári Középiskola</t>
  </si>
  <si>
    <t>Műv. Központ és Könyvtár</t>
  </si>
  <si>
    <t>Hankó L. Zeneiskola</t>
  </si>
  <si>
    <t>F e l h a l m o z á s</t>
  </si>
  <si>
    <t>Kölcsönök nyújtása</t>
  </si>
  <si>
    <t>Felhalmozási pénzeszközátadás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</si>
  <si>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</si>
  <si>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</si>
  <si>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</si>
  <si>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</si>
  <si>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</si>
  <si>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</si>
  <si>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</si>
  <si>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</si>
  <si>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</si>
  <si>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</si>
  <si>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</si>
  <si>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</si>
  <si>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</si>
  <si>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</si>
  <si>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</si>
  <si>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</si>
  <si>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Hankó László Zeneiskola</t>
  </si>
  <si>
    <t>Műv. Közp.</t>
  </si>
  <si>
    <t>Körzeti igazgatás alap-hozzájárulás</t>
  </si>
  <si>
    <t>Körzeti igazgatás gyámügyi igazgatási fel.</t>
  </si>
  <si>
    <t>Lakott külterülettel kapcsolatos feladatok</t>
  </si>
  <si>
    <t>8 hó ált. isk. 4. évfolyam</t>
  </si>
  <si>
    <t xml:space="preserve">4 hó ált. isk. 1-2. évfolyam </t>
  </si>
  <si>
    <t>4 hó ált. isk. 3. évfolyam</t>
  </si>
  <si>
    <t>4 hó ált. isk. 4. évfolyam</t>
  </si>
  <si>
    <t>4 hó ált. isk. 5-6. évfolyam</t>
  </si>
  <si>
    <t>4 hó középfokú isk. 9-10. évfolyam</t>
  </si>
  <si>
    <t>8 hó szakképzés elméleti képzés felzárkóztató</t>
  </si>
  <si>
    <t>4 hó szakképzés elméleti képzés felzárkóztató</t>
  </si>
  <si>
    <t>8 hó alapfokú művészetoktatás</t>
  </si>
  <si>
    <t>4 hó alapfokú művészetoktatás</t>
  </si>
  <si>
    <t>8 hó kollégium</t>
  </si>
  <si>
    <t>4 hó kollégium</t>
  </si>
  <si>
    <t>4 hó napközis foglalkozás 1-4. évfolyam</t>
  </si>
  <si>
    <t>4 hó szakmai gyakorlati képzés első évf. k.</t>
  </si>
  <si>
    <t>8 hó szakmai gyakorlati képzés utolsó évf. k.</t>
  </si>
  <si>
    <t>4 hó szakmai gyakorlati képzés utolsó évf. k.</t>
  </si>
  <si>
    <t>8 hó magántanuló sajátos nevelési igényű</t>
  </si>
  <si>
    <t>8 hó két tanítási nyelven folyó oktatás</t>
  </si>
  <si>
    <t>4 hó két tanítási nyelven folyó oktatás</t>
  </si>
  <si>
    <t>4 hó nyelvi előkészítő</t>
  </si>
  <si>
    <t>8 hó bejáró tanulók</t>
  </si>
  <si>
    <t>4 hó bejáró tanulók</t>
  </si>
  <si>
    <t>8 hó pedagógiai szakszolgálat</t>
  </si>
  <si>
    <t>Egyesített Óvodai Int.</t>
  </si>
  <si>
    <t>Pedagógiai Szakszolg.</t>
  </si>
  <si>
    <t>Tiszavasvári Ált. Isk.</t>
  </si>
  <si>
    <t>értékpapír</t>
  </si>
  <si>
    <t>21-ból Önkormányzatok sajátos felhalm. és tőkebev.</t>
  </si>
  <si>
    <t>23-ból Önkormányzatok költségvetési támogatása</t>
  </si>
  <si>
    <t>Forgatási célú pénzügyi műveletek egyenlege</t>
  </si>
  <si>
    <t>A normatív hozzájárulás elszámolása</t>
  </si>
  <si>
    <t>A hozzájárulás jogcíme                                                                                                                (az éves költségvetési törvény szerint)</t>
  </si>
  <si>
    <t>Körzeti igazgatás okmányiroda műk. kiadásai</t>
  </si>
  <si>
    <t>4 hó óvoda 1-3. nevelési év</t>
  </si>
  <si>
    <t>8 hó ált. isk. 1-2. évfolyam</t>
  </si>
  <si>
    <t>8 hó ált. isk. 3. évfolyam</t>
  </si>
  <si>
    <t>8 hó ált. isk. 5-6. évfolyam</t>
  </si>
  <si>
    <t>8 hó középfokú isk. 9-10. évfolyam</t>
  </si>
  <si>
    <t>8 hó napközis foglalkozás 1-4. évfolyam</t>
  </si>
  <si>
    <t>8 hó napközis/tanulószobai f. 5-8. évfolyam</t>
  </si>
  <si>
    <t>4 hó napközis/tanulószobai f. 5-8. évfolyam</t>
  </si>
  <si>
    <t>8 hó gyak. okt. (szakiskola) 9-10. évfolyam</t>
  </si>
  <si>
    <t>8 hó gyak. okt. (szakközépisk.) 9-10. évfolyam</t>
  </si>
  <si>
    <t>4 hó gyak. okt. (szakiskola) 9-10. évfolyam</t>
  </si>
  <si>
    <t>4 hó gyak. okt. (szakközépisk.) 9-10. évfolyam</t>
  </si>
  <si>
    <t xml:space="preserve">8 hó szakmai gyak. képz. egyévfolyamos </t>
  </si>
  <si>
    <t xml:space="preserve">4 hó szakmai gyak. képz. egyévfolyamos </t>
  </si>
  <si>
    <t>8 hó szakmai gyakorlati képzés első évf. k.</t>
  </si>
  <si>
    <t>4 hó magántanuló sajátos nevelési igényű</t>
  </si>
  <si>
    <t>4 hó gyógyped. nevelésből visszahelyezettek</t>
  </si>
  <si>
    <t>8 hó beszéd, enyhe ért. sajátos nev. ig.</t>
  </si>
  <si>
    <t>4 hó beszéd, enyhe ért. sajátos nev. ig.</t>
  </si>
  <si>
    <t>8 hó megismerő f. sajátos nevelési igényű</t>
  </si>
  <si>
    <t>4 hó megismerő f. sajátos nevelési igényű</t>
  </si>
  <si>
    <t>8 hó kizárólag magyar nyelven f. roma kis. n.</t>
  </si>
  <si>
    <t>4 hó kizárólag magyar nyelven f. roma kis. n.</t>
  </si>
  <si>
    <t>8 hó ped. módszerek támogatása műv.</t>
  </si>
  <si>
    <t>12 hó kedvezményes étkeztetés</t>
  </si>
  <si>
    <t>8 hó kollégiumi lakhatási feltételek megt.</t>
  </si>
  <si>
    <t>Feladatmutatóval összef. normatívák összesen</t>
  </si>
  <si>
    <t>4 hó pedagógiai szakszolgálat</t>
  </si>
  <si>
    <t>Hitel a pályázathoz szükséges önrész biztosításához (2-es hitelcél)</t>
  </si>
  <si>
    <t>Hitel a pályázathoz szükséges önrész biztosításához (8-as hitelcél)</t>
  </si>
  <si>
    <t>5.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</si>
  <si>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</si>
  <si>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</si>
  <si>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</si>
  <si>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</si>
  <si>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</si>
  <si>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</si>
  <si>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</si>
  <si>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</si>
  <si>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</si>
  <si>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</si>
  <si>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</si>
  <si>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</si>
  <si>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</si>
  <si>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</si>
  <si>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</si>
  <si>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</si>
  <si>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</si>
  <si>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</si>
  <si>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</si>
  <si>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</si>
  <si>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</si>
  <si>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</si>
  <si>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</si>
  <si>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</si>
  <si>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</si>
  <si>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</si>
  <si>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</si>
  <si>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</si>
  <si>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</si>
  <si>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</si>
  <si>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</si>
  <si>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</si>
  <si>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</si>
  <si>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</si>
  <si>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</si>
  <si>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</si>
  <si>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</si>
  <si>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</si>
  <si>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</si>
  <si>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</si>
  <si>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</si>
  <si>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</si>
  <si>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</si>
  <si>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</si>
  <si>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</si>
  <si>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</si>
  <si>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</si>
  <si>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</si>
  <si>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</si>
  <si>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</si>
  <si>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Eseti pénzbeni ellátás</t>
  </si>
  <si>
    <t>Közgyógyellátás</t>
  </si>
  <si>
    <t>Köztemetés</t>
  </si>
  <si>
    <t>Szociális étkeztetés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</si>
  <si>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</si>
  <si>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</si>
  <si>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</si>
  <si>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</si>
  <si>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</si>
  <si>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</si>
  <si>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Szennyvíz gyűjtés, tisztítás elhelyezés</t>
  </si>
  <si>
    <t>Települési hulladék vegyes ömlesztett begyűjtés</t>
  </si>
  <si>
    <t>Talaj és talajvízszennyeződés mentesítés</t>
  </si>
  <si>
    <t>Út, autópálya építése</t>
  </si>
  <si>
    <t>Egyéb m. n. s. építés</t>
  </si>
  <si>
    <t xml:space="preserve">Közutak, hidak, alagutak üzemelt. fennt. </t>
  </si>
  <si>
    <t>Önkormányzati képviselőválasztásokhoz kapcs. tev.</t>
  </si>
  <si>
    <t>Orsz., tel. és ter.-i kisebbségi vál.-hoz kapcs. tev.</t>
  </si>
  <si>
    <t>Ter.-i ált. végrehajtó igazgatási tev.</t>
  </si>
  <si>
    <t>Önkorm.-ok és többc. kist.-i társ. ig.tev.</t>
  </si>
  <si>
    <t>Tel.-i kisebbs.-i önkorm.-ok igazg. tev.</t>
  </si>
  <si>
    <t>Önkorm. közbeszerzési elj.-nak leb. öf. sz.</t>
  </si>
  <si>
    <t>Város-, községgazdálkodási m. n. s. szolg.</t>
  </si>
  <si>
    <t>Polgári Védelem ágazati feladatai</t>
  </si>
  <si>
    <t>Ár- és belvízvédelemmel összefüggő tevékenység</t>
  </si>
  <si>
    <t>Egyéb oktatást kiegészítő tevékenység</t>
  </si>
  <si>
    <t>Kábítószer megelőzés programjai, tev.-i</t>
  </si>
  <si>
    <t xml:space="preserve">Egyéb betegségmegelőzés, népegészségügyi </t>
  </si>
  <si>
    <t xml:space="preserve">Közösségi, társ. tev. </t>
  </si>
  <si>
    <t>M. n. s. egyéb közösségi, társadalmi tev.</t>
  </si>
  <si>
    <t>Társ. tev. esélyegyenl. stb. ter. ig.-a szab.</t>
  </si>
  <si>
    <t>Értékelési tartalék</t>
  </si>
  <si>
    <t>Induló tőke/Tartós tőke</t>
  </si>
  <si>
    <t>Tartós részesedés</t>
  </si>
  <si>
    <t>Tőkeváltozások/Saját tul.tőke.</t>
  </si>
  <si>
    <t xml:space="preserve">      3./ Tőkeváltozások</t>
  </si>
  <si>
    <t xml:space="preserve">      2./  Tartós tőke</t>
  </si>
  <si>
    <t xml:space="preserve">      </t>
  </si>
  <si>
    <t>Ápolási díj-alanyi jogon</t>
  </si>
  <si>
    <t>Ápolási díj-méltányossági</t>
  </si>
  <si>
    <t>Egyéb önkormányzati eseti pénzbeli ellátás</t>
  </si>
  <si>
    <t>Lakó és nem lakóépület építés</t>
  </si>
  <si>
    <t>Egyéb betegségmegelőzés, népeg.tev.</t>
  </si>
  <si>
    <t>Település-üzemeltetési, igazgatási, sport és kulturális feladatok (lakosság szám sz.)</t>
  </si>
  <si>
    <t>Kiegészítő hozzájárulás építésügyi igazgatási feladatokhoz</t>
  </si>
  <si>
    <t>8 hó óvoda 1-3. nevelési év</t>
  </si>
  <si>
    <t>4 hó ált. isk. 7-8. évfolyam</t>
  </si>
  <si>
    <t>8 hó gyógyped. nevelésből visszahelyezettek</t>
  </si>
  <si>
    <t>8 hó testi, érzékszervi sajátos nev. igényű</t>
  </si>
  <si>
    <t>4 hó testi, érzékszervi sajátos nev. igényű</t>
  </si>
  <si>
    <t>B E V É T E L E K</t>
  </si>
  <si>
    <t>1. sz. táblázat</t>
  </si>
  <si>
    <t>Ezer forintban !</t>
  </si>
  <si>
    <t>Sor-szám</t>
  </si>
  <si>
    <t>Bevételi jogcím</t>
  </si>
  <si>
    <t>2010. évi 
tény</t>
  </si>
  <si>
    <t>2011. évi</t>
  </si>
  <si>
    <t>Eredeti előirányzat</t>
  </si>
  <si>
    <t>Módosított előirányzat</t>
  </si>
  <si>
    <t>I. Önkormányzat működési bevételei (2+3)</t>
  </si>
  <si>
    <t>I/1. Intézményi működési bevételek</t>
  </si>
  <si>
    <t>3.1.</t>
  </si>
  <si>
    <t>Illetékek</t>
  </si>
  <si>
    <t>3.2.</t>
  </si>
  <si>
    <t>Helyi adók</t>
  </si>
  <si>
    <t>3.3.</t>
  </si>
  <si>
    <t>Átengedett központi adók</t>
  </si>
  <si>
    <t>3.4.</t>
  </si>
  <si>
    <t>Bírságok, egyéb bevételek</t>
  </si>
  <si>
    <t>4.1.</t>
  </si>
  <si>
    <t>Normatív hozzájárulások</t>
  </si>
  <si>
    <t>4.2.</t>
  </si>
  <si>
    <t>Központosított előirányzatokból támogatás</t>
  </si>
  <si>
    <t>4.3.</t>
  </si>
  <si>
    <t>4.4.</t>
  </si>
  <si>
    <t>Normatív kötött felhasználású  támogatás</t>
  </si>
  <si>
    <t>4.5.</t>
  </si>
  <si>
    <t>Kiegészítő támogatás</t>
  </si>
  <si>
    <t>4.6.</t>
  </si>
  <si>
    <t>Működésképtelen önkormányzatok támogatása</t>
  </si>
  <si>
    <t>4.7.</t>
  </si>
  <si>
    <t>Fejlesztési célú támogatások (4.7.1+…+4.7.3)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</si>
  <si>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</si>
  <si>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</si>
  <si>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</si>
  <si>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</si>
  <si>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</si>
  <si>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</si>
  <si>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5.1.</t>
  </si>
  <si>
    <t>Tárgyi eszközök, immateriális javak értékesítése</t>
  </si>
  <si>
    <t>5.2.</t>
  </si>
  <si>
    <t>Önkormányzatok sajátos felhalmozási és tőkebevételei</t>
  </si>
  <si>
    <t>5.3.</t>
  </si>
  <si>
    <t>Pénzügyi befektetésekből származó bevétel</t>
  </si>
  <si>
    <t>6.1.</t>
  </si>
  <si>
    <t>Támogatásértékű működési bevételek (6.1.1.+…+6.1.4.)</t>
  </si>
  <si>
    <t>6.1.1.</t>
  </si>
  <si>
    <t>OEP-től átvett pénzeszköz</t>
  </si>
  <si>
    <t>6.1.2.</t>
  </si>
  <si>
    <t>EU-s támogatásból származó bevétel</t>
  </si>
  <si>
    <t>6.1.3.</t>
  </si>
  <si>
    <t>Elkülönített állami pénzalapoktól átvett pénzeszköz</t>
  </si>
  <si>
    <t>6.1.4.</t>
  </si>
  <si>
    <t>Egyéb kvi szervtől átvett támogatás</t>
  </si>
  <si>
    <t>6.2.</t>
  </si>
  <si>
    <t>Támogatásértékű felhalmozási bevételek (6.2.1.+…+6.2.4.)</t>
  </si>
  <si>
    <t>6.2.1.</t>
  </si>
  <si>
    <t>6.2.2.</t>
  </si>
  <si>
    <t>6.2.3.</t>
  </si>
  <si>
    <t>6.2.4.</t>
  </si>
  <si>
    <t>6.3.</t>
  </si>
  <si>
    <t>Működési célú pénzeszköz átvétel államháztartáson kívülről</t>
  </si>
  <si>
    <t>6.4.</t>
  </si>
  <si>
    <t>Felhalm. célú pénzeszk. átvétel államháztartáson kívülről</t>
  </si>
  <si>
    <t>7.1.</t>
  </si>
  <si>
    <t>Működési célú  kölcsön visszatérítése, igénybevétele</t>
  </si>
  <si>
    <t>7.2.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</si>
  <si>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</si>
  <si>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</si>
  <si>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</si>
  <si>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VII. Előző évi vállalkozási eredmény igénybevétele</t>
  </si>
  <si>
    <t>VIII. Finanszírozási célú műveletek bevétele (11.1+…+11.6)</t>
  </si>
  <si>
    <t>11.1.</t>
  </si>
  <si>
    <t>Rövid lejáratú hitelek felvétele</t>
  </si>
  <si>
    <t>11.2.</t>
  </si>
  <si>
    <t>Likvid hitelek felvétele</t>
  </si>
  <si>
    <t>11.3.</t>
  </si>
  <si>
    <t>Hosszú lejáratú hitelek felvétele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</si>
  <si>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</si>
  <si>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</si>
  <si>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</si>
  <si>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</si>
  <si>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</si>
  <si>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</si>
  <si>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BEVÉTELEK ÖSSZESEN: (8+9+10+11)</t>
  </si>
  <si>
    <t>K I A D Á S O K</t>
  </si>
  <si>
    <t>2. sz. táblázat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</si>
  <si>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</si>
  <si>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</si>
  <si>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</si>
  <si>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</si>
  <si>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</si>
  <si>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</si>
  <si>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</si>
  <si>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Egyéb folyó kiadások</t>
  </si>
  <si>
    <t>1.5</t>
  </si>
  <si>
    <t>Működési célú pénzmaradvány átadás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</si>
  <si>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</si>
  <si>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</si>
  <si>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</si>
  <si>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</si>
  <si>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</si>
  <si>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</si>
  <si>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</si>
  <si>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</si>
  <si>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</si>
  <si>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</si>
  <si>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</si>
  <si>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1.12.</t>
  </si>
  <si>
    <t>Kamatkiadások</t>
  </si>
  <si>
    <t>2.1.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</si>
  <si>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</si>
  <si>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</si>
  <si>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</si>
  <si>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</si>
  <si>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</si>
  <si>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</si>
  <si>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</si>
  <si>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</si>
  <si>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</si>
  <si>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</si>
  <si>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</si>
  <si>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</si>
  <si>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Általános tartalék</t>
  </si>
  <si>
    <t>Céltartalék</t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</si>
  <si>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</si>
  <si>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</si>
  <si>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</si>
  <si>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</si>
  <si>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</si>
  <si>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</si>
  <si>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</si>
  <si>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</si>
  <si>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</si>
  <si>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</si>
  <si>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</si>
  <si>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</si>
  <si>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</si>
  <si>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</si>
  <si>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8. sor - költségvetési kiadások 5. sor) (+/-)</t>
  </si>
  <si>
    <t>FINANSZÍROZÁSI CÉLÚ BEVÉTELEK ÉS KIADÁSOK EGYENLEGE</t>
  </si>
  <si>
    <t>4. sz. táblázat</t>
  </si>
  <si>
    <t>Finanszírozási célú műv. bevételei (1. sz. mell.1. sz. táblázat 11. sor)</t>
  </si>
  <si>
    <t>Finanszírozási célú műv. kiadásai (1. sz. mell .2. sz. táblázat 6. sor)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</si>
  <si>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</si>
  <si>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</si>
  <si>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</si>
  <si>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</si>
  <si>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</si>
  <si>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</si>
  <si>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</si>
  <si>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</si>
  <si>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E g y é b  k i a d á s o k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</si>
  <si>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</si>
  <si>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</si>
  <si>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</si>
  <si>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</si>
  <si>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</si>
  <si>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</si>
  <si>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</si>
  <si>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</si>
  <si>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</si>
  <si>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</si>
  <si>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</si>
  <si>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</si>
  <si>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</si>
  <si>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</si>
  <si>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</si>
  <si>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</si>
  <si>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</si>
  <si>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</si>
  <si>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</si>
  <si>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</si>
  <si>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</si>
  <si>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</si>
  <si>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</si>
  <si>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</si>
  <si>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</si>
  <si>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</si>
  <si>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</si>
  <si>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</si>
  <si>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</si>
  <si>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</si>
  <si>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2011.
évi
teljesítés</t>
  </si>
  <si>
    <t>Kötelezettségek a következő években</t>
  </si>
  <si>
    <t>Még fennálló kötelezettség</t>
  </si>
  <si>
    <t>2012.</t>
  </si>
  <si>
    <t>2013.</t>
  </si>
  <si>
    <t>2014.</t>
  </si>
  <si>
    <t>2014. 
után</t>
  </si>
  <si>
    <t>10=(6+…+9)</t>
  </si>
  <si>
    <t>Működési célú
hiteltörlesztés (tőke+kamat)</t>
  </si>
  <si>
    <t>............................</t>
  </si>
  <si>
    <t>Beruházás feladatonként</t>
  </si>
  <si>
    <t>Felújítás célonként</t>
  </si>
  <si>
    <t>Egyéb</t>
  </si>
  <si>
    <t>Összesen (1+4+7+9+11)</t>
  </si>
  <si>
    <t>Tervezett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</si>
  <si>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</si>
  <si>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</si>
  <si>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</si>
  <si>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</si>
  <si>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</si>
  <si>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</si>
  <si>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</si>
  <si>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</si>
  <si>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</si>
  <si>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</si>
  <si>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</si>
  <si>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</si>
  <si>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</si>
  <si>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</si>
  <si>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</si>
  <si>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</si>
  <si>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</si>
  <si>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</si>
  <si>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</si>
  <si>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</si>
  <si>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</si>
  <si>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</si>
  <si>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A Polgármesteri Hivatal szakfeladatai működési kiadásainak teljesítése 2011. évben</t>
  </si>
  <si>
    <t xml:space="preserve"> Gimnázium energetikai felújítása</t>
  </si>
  <si>
    <t>Út, autópálya építés-Kerékpárút</t>
  </si>
  <si>
    <t>Statisztikai tevékenység</t>
  </si>
  <si>
    <t>Társ.tev., esélyegyenlőség.összefüggő ter.ig.</t>
  </si>
  <si>
    <t>Egyéb.társ.-i tevékenységekkel össz.ter. ig.</t>
  </si>
  <si>
    <t>- Lak. nem lak. bérleti díja, nem lak.ért.bev</t>
  </si>
  <si>
    <t>- Lakásértékesítés bevétele, egyéb</t>
  </si>
  <si>
    <t>Az önkormányzat szakfeladatainak bevételei és kiadásai 2011.évben</t>
  </si>
  <si>
    <t>a .../…...(……...)önk. rendelethez</t>
  </si>
  <si>
    <t>A polgármesteri hivatal 2011. évi költségvetése felhalmozási, felújítási</t>
  </si>
  <si>
    <t>2011.</t>
  </si>
  <si>
    <t>a .../…...(…....)önk. rendelethez</t>
  </si>
  <si>
    <t>Az Önkormányzat a 2011. évi egyszerűsített éves költségvetési beszámolóját a számviteli törvényben, illetve a 249/2000.(XII.24.) Korm. rendeletben</t>
  </si>
  <si>
    <t>Mátrai Istvánné</t>
  </si>
  <si>
    <t>könyvvizsgáló (ig. sz. ………..)</t>
  </si>
  <si>
    <t>Tiszavasvári, 2012. április …..</t>
  </si>
  <si>
    <t>a .../……..(……...)önk. rendelethez</t>
  </si>
  <si>
    <t>Irodaszer, nyomtatvány</t>
  </si>
  <si>
    <t>Készletbeszerzés</t>
  </si>
  <si>
    <t>Szolgáltatások</t>
  </si>
  <si>
    <t>Vásárolt term.,szolg. ÁFA</t>
  </si>
  <si>
    <t>Egyéb üzemeltetési fenntart.szolg.</t>
  </si>
  <si>
    <t>Egyéb különféle dologi kiadások</t>
  </si>
  <si>
    <t>Települési és területi kisebbségi önk. kiadásai összesen</t>
  </si>
  <si>
    <t>Normatív állami hozzájárulás</t>
  </si>
  <si>
    <t>Egyéb állami támogatás, hozzájárulás</t>
  </si>
  <si>
    <t>Támogatásértékű működési bevétel</t>
  </si>
  <si>
    <t>Egyéb bevétel</t>
  </si>
  <si>
    <t>Települési és területi kisebbségi önk. bevételei összesen</t>
  </si>
  <si>
    <t>Egyéb központi támogatás</t>
  </si>
  <si>
    <t>6.1.5</t>
  </si>
  <si>
    <t>Előző évi működési célú pénzmaradvány átvétel</t>
  </si>
  <si>
    <r>
      <t xml:space="preserve">IV. Véglegesen átvett pénzeszközök </t>
    </r>
    <r>
      <rPr>
        <sz val="8"/>
        <rFont val="Times New Roman CE"/>
        <family val="0"/>
      </rPr>
      <t>(6.1+6.2+6.3+6.4+6.1.5)</t>
    </r>
  </si>
  <si>
    <t>Önkorm. képviselőkhöz  kapcs.tevékenység</t>
  </si>
  <si>
    <t>Orsz.telep.és területi kisebbségi választ.kapcs.tev.</t>
  </si>
  <si>
    <t>Önk.valamint többc.kist.társulások elszámolásai</t>
  </si>
  <si>
    <t>Polg.Hiv.napelemes rendszer kiépítése</t>
  </si>
  <si>
    <t>Épület korszerűsítések</t>
  </si>
  <si>
    <t>- Talajterhelési díj, helyszíni bírság, egyéb</t>
  </si>
  <si>
    <t xml:space="preserve">Üz., kez. át. eszk. </t>
  </si>
  <si>
    <t>Nem lakóing.bérbeadása, üzemeltetése</t>
  </si>
  <si>
    <t>Út-, autópálya építés</t>
  </si>
  <si>
    <t>TISZATÉR támogatás</t>
  </si>
  <si>
    <t xml:space="preserve">működés </t>
  </si>
  <si>
    <t>TOÖSZ támogatás</t>
  </si>
  <si>
    <t>Többcélú Kistérségi Társulás tám.</t>
  </si>
  <si>
    <t>LEADER Közösség támogatása</t>
  </si>
  <si>
    <t>Polgármesteri keret felhasználása</t>
  </si>
  <si>
    <t>Köztestületi Tűzoltóság támogatása</t>
  </si>
  <si>
    <t>Polgárőrség támogatása</t>
  </si>
  <si>
    <t>Múzeum rendezvényeinek támogatása</t>
  </si>
  <si>
    <t>Helyi tömegközlekedés támogatása</t>
  </si>
  <si>
    <t>Strandfürdő Kft. támogatása</t>
  </si>
  <si>
    <t>TISZK támogatás</t>
  </si>
  <si>
    <t>Alapítványi Iskola, Óvoda tám.</t>
  </si>
  <si>
    <t>TTKT Szociális Intézmény tám.</t>
  </si>
  <si>
    <t>Rendszeres szociális segély egyéb jog.</t>
  </si>
  <si>
    <t>Bérpótló juttatás</t>
  </si>
  <si>
    <t>Ápolási díj - normatív</t>
  </si>
  <si>
    <t>Ápolási díj - méltányossági</t>
  </si>
  <si>
    <t>Gyermekvédelmi támogatás</t>
  </si>
  <si>
    <t>Átmeneti segély felnőtteknek</t>
  </si>
  <si>
    <t>Közlekedési támogatás</t>
  </si>
  <si>
    <t>Lakásfenntartási támogatás- normatív</t>
  </si>
  <si>
    <t>Lakásfenntartási támogatás- mélt.</t>
  </si>
  <si>
    <t>Átmeneti segély gyermekeknek</t>
  </si>
  <si>
    <t xml:space="preserve">Felsőfokú int-ben tanulók tám. </t>
  </si>
  <si>
    <t>Királyéri Vizg. Társ. támogatása</t>
  </si>
  <si>
    <t>felhalmozási</t>
  </si>
  <si>
    <t>Szennyvízcsatorna érd. hozzáj.</t>
  </si>
  <si>
    <t>SZ-SZ-B M-i Szilárd Hull. Társ. tám.</t>
  </si>
  <si>
    <t>Nyíregyháza és Térs. Hulladékle. Társ.</t>
  </si>
  <si>
    <t>Városi Televízió támogatása</t>
  </si>
  <si>
    <t>Helyi rádió támogatása</t>
  </si>
  <si>
    <t>Amatőr művészeti csoportok tám.</t>
  </si>
  <si>
    <t>Tiszavasvári SE-szakosztályok tám.</t>
  </si>
  <si>
    <t>Tiszavasvári SE - sportlét. műk tám.</t>
  </si>
  <si>
    <t>Diáksport Egyesület támogatása</t>
  </si>
  <si>
    <t>a .../…..(…...)önk. rendelethez</t>
  </si>
  <si>
    <t>2011. évi költségvetésének teljesítése</t>
  </si>
  <si>
    <t>Adósság állomány alakulása lejárat, eszközök, bel- és külföldi hitelezők szerinti bontásban 
2011. december 31-én (hitel nélkül)</t>
  </si>
  <si>
    <t>Napelemes rendszer kialakítása Tiszavasvári Polgármesteri Hivatalban      KEOP-4.2.0/A/11-2011-0005.</t>
  </si>
  <si>
    <t>Tiszavasvári Polgármesteri Hivatal épületének akadálymentesítése    ÉÁOP-4.1.5-09-2009-0047.</t>
  </si>
  <si>
    <t>Iskolafejlesztés Tiszavasváriban     TIOP-1.1.1-07/1-2008-0818.</t>
  </si>
  <si>
    <t>Folyószámla hitel</t>
  </si>
  <si>
    <t>Víziközműtársulati hitel- belterület</t>
  </si>
  <si>
    <t>Víziközműtársulati hitel- üdülőterület</t>
  </si>
  <si>
    <t>Infrastrukturális hitel</t>
  </si>
  <si>
    <t>Felhalmozási célú
hiteltörlesztés (tőke)</t>
  </si>
  <si>
    <t>Saját erő biztosításához-MFB hitelkonstrukció 8.hitelcél</t>
  </si>
  <si>
    <t>Saját erő biztosításához-MFB hitelkonstrukció 2.hitelcél</t>
  </si>
  <si>
    <t>Polgármesteri Hivatal-napelem</t>
  </si>
  <si>
    <t>2. melléklet</t>
  </si>
  <si>
    <t>3.melléklet</t>
  </si>
  <si>
    <t xml:space="preserve">4. melléklet </t>
  </si>
  <si>
    <t>6. melléklet</t>
  </si>
  <si>
    <t>7. melléklet</t>
  </si>
  <si>
    <t>Építésügyi igazgatási feladatok - Térségi normatív hozzájárulás</t>
  </si>
  <si>
    <t>8. hó ált. isk. 7.-8. évfolyam</t>
  </si>
  <si>
    <t>8 hó középfokú isk. 11.-12. évfolyam</t>
  </si>
  <si>
    <t>8 hó középfokú isk.13. évfolyam</t>
  </si>
  <si>
    <t>4 hó középfokú isk. 11-13-. évfolyam</t>
  </si>
  <si>
    <t>8 hó iskolaotthonos oktatás 1-4. évfolyam</t>
  </si>
  <si>
    <t>4 hó iskolaotthonos oktatás 1-4. évfolyam</t>
  </si>
  <si>
    <t>8 hó nyelvi előkészítő</t>
  </si>
  <si>
    <t>12 hó ingyenes tankönyv</t>
  </si>
  <si>
    <t>Középszintű érettségi vizsga</t>
  </si>
  <si>
    <t>Szakmai vizsga</t>
  </si>
  <si>
    <t>Szakmai infromatikai fejlesztési feladatok tám.</t>
  </si>
  <si>
    <t>8 hó pedagógus szakvizsga</t>
  </si>
  <si>
    <t>4 hó pedagógus szakvizsga</t>
  </si>
  <si>
    <t>8 hó osztályfőnöki pótlék</t>
  </si>
  <si>
    <t>4 hó osztályfőnöki pótlék</t>
  </si>
  <si>
    <t>8 hó gyógyped.pótlék</t>
  </si>
  <si>
    <t>4 hó gyógyped pótlék</t>
  </si>
  <si>
    <t>19. melléklet</t>
  </si>
  <si>
    <t xml:space="preserve">               a …./…..(………) önk. rendelethez</t>
  </si>
  <si>
    <t>Digitális középiskola, TÁMOP 3.2.1.B-09/2/2010-0022</t>
  </si>
  <si>
    <t>Tartalék</t>
  </si>
  <si>
    <t>Pedagógus továbbképzés TÁMOP 3.1.5.-09/A-2-2010-0076 (Egyesített Óvodai Intézmény)</t>
  </si>
  <si>
    <t>Pedagógus továbbképzés TÁMOP 3.1.5.-09/A-2-2010-0051 (Tiszavasvári Általános Iskola)</t>
  </si>
  <si>
    <t>"Én is itt vagyok" TÁMOP 3.4.4/B-08/1-2009-0003 (Tiszavasvári Általános Iskola)</t>
  </si>
  <si>
    <t>Pedagógus továbbképzés TÁMOP 3.1.5.-09/A-2-2010-0167 (Tiszavasvári Középiskola)</t>
  </si>
  <si>
    <t xml:space="preserve">               10.melléklet</t>
  </si>
  <si>
    <t>11. melléklet</t>
  </si>
  <si>
    <t>12. melléklet</t>
  </si>
  <si>
    <t>13. melléklet a .../…...(…...)önk. rendelethez</t>
  </si>
  <si>
    <t>14. melléklet</t>
  </si>
  <si>
    <t>15. melléklet</t>
  </si>
  <si>
    <t>16. melléklet</t>
  </si>
  <si>
    <t>21. melléklet               a ../…..(…...)önk. rendelethez         adatok eFt-ban</t>
  </si>
  <si>
    <t>Tiszavasvári Város Ruszin Nemzetiségi Önkormányzata</t>
  </si>
  <si>
    <t>Víziközmű társulati hitel-Üdülőterület</t>
  </si>
  <si>
    <t>Víziközmű társulati hitel-Tiszavasvári</t>
  </si>
  <si>
    <t>Rövid lejáratú hitel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</si>
</sst>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#,###"/>
    <numFmt numFmtId="171" formatCode="_-* #,##0.0\ _F_t_-;\-* #,##0.0\ _F_t_-;_-* &quot;-&quot;??\ _F_t_-;_-@_-"/>
    <numFmt numFmtId="172" formatCode="#,##0&quot;eFt&quot;"/>
    <numFmt numFmtId="173" formatCode="#,##0&quot; eFt&quot;"/>
    <numFmt numFmtId="174" formatCode="0.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\ _F_t_-;_-@_-"/>
    <numFmt numFmtId="178" formatCode="&quot;H-&quot;0000"/>
    <numFmt numFmtId="179" formatCode="0.000"/>
    <numFmt numFmtId="180" formatCode="#,##0_ ;\-#,##0\ "/>
    <numFmt numFmtId="181" formatCode="#,##0&quot;Ft&quot;;\-#,##0&quot;Ft&quot;"/>
    <numFmt numFmtId="182" formatCode="#,##0&quot;Ft&quot;;[Red]\-#,##0&quot;Ft&quot;"/>
    <numFmt numFmtId="183" formatCode="#,##0.00&quot;Ft&quot;;\-#,##0.00&quot;Ft&quot;"/>
    <numFmt numFmtId="184" formatCode="#,##0.00&quot;Ft&quot;;[Red]\-#,##0.00&quot;Ft&quot;"/>
    <numFmt numFmtId="185" formatCode="_-* #,##0&quot;Ft&quot;_-;\-* #,##0&quot;Ft&quot;_-;_-* &quot;-&quot;&quot;Ft&quot;_-;_-@_-"/>
    <numFmt numFmtId="186" formatCode="_-* #,##0_F_t_-;\-* #,##0_F_t_-;_-* &quot;-&quot;_F_t_-;_-@_-"/>
    <numFmt numFmtId="187" formatCode="_-* #,##0.00&quot;Ft&quot;_-;\-* #,##0.00&quot;Ft&quot;_-;_-* &quot;-&quot;??&quot;Ft&quot;_-;_-@_-"/>
    <numFmt numFmtId="188" formatCode="_-* #,##0.00_F_t_-;\-* #,##0.00_F_t_-;_-* &quot;-&quot;??_F_t_-;_-@_-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0__"/>
    <numFmt numFmtId="194" formatCode="mmm/\ d\."/>
    <numFmt numFmtId="195" formatCode="0;[Red]0"/>
    <numFmt numFmtId="196" formatCode="#&quot;+ &quot;??/??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 ;[Red]\-0\ 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6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 CE"/>
      <family val="1"/>
    </font>
    <font>
      <i/>
      <sz val="7"/>
      <name val="MS Sans Serif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" fillId="4" borderId="7" applyNumberFormat="0" applyFont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7" borderId="0" applyNumberFormat="0" applyBorder="0" applyAlignment="0" applyProtection="0"/>
    <xf numFmtId="0" fontId="59" fillId="7" borderId="0" applyNumberFormat="0" applyBorder="0" applyAlignment="0" applyProtection="0"/>
    <xf numFmtId="0" fontId="60" fillId="16" borderId="1" applyNumberFormat="0" applyAlignment="0" applyProtection="0"/>
    <xf numFmtId="9" fontId="0" fillId="0" borderId="0" applyFont="0" applyFill="0" applyBorder="0" applyAlignment="0" applyProtection="0"/>
  </cellStyleXfs>
  <cellXfs count="13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24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59" applyFont="1">
      <alignment/>
      <protection/>
    </xf>
    <xf numFmtId="167" fontId="4" fillId="0" borderId="0" xfId="42" applyNumberFormat="1" applyFont="1" applyFill="1" applyBorder="1" applyAlignment="1" applyProtection="1">
      <alignment/>
      <protection/>
    </xf>
    <xf numFmtId="0" fontId="0" fillId="0" borderId="0" xfId="59">
      <alignment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167" fontId="7" fillId="0" borderId="0" xfId="42" applyNumberFormat="1" applyFont="1" applyFill="1" applyBorder="1" applyAlignment="1" applyProtection="1">
      <alignment horizontal="center"/>
      <protection/>
    </xf>
    <xf numFmtId="0" fontId="8" fillId="0" borderId="0" xfId="59" applyFont="1" applyAlignment="1">
      <alignment horizontal="center"/>
      <protection/>
    </xf>
    <xf numFmtId="167" fontId="8" fillId="0" borderId="0" xfId="42" applyNumberFormat="1" applyFont="1" applyFill="1" applyBorder="1" applyAlignment="1" applyProtection="1">
      <alignment horizontal="center"/>
      <protection/>
    </xf>
    <xf numFmtId="167" fontId="0" fillId="0" borderId="0" xfId="42" applyNumberFormat="1" applyFont="1" applyFill="1" applyBorder="1" applyAlignment="1" applyProtection="1">
      <alignment/>
      <protection/>
    </xf>
    <xf numFmtId="0" fontId="4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167" fontId="0" fillId="0" borderId="0" xfId="42" applyNumberFormat="1" applyFont="1" applyFill="1" applyBorder="1" applyAlignment="1" applyProtection="1">
      <alignment horizontal="center"/>
      <protection/>
    </xf>
    <xf numFmtId="167" fontId="4" fillId="0" borderId="28" xfId="42" applyNumberFormat="1" applyFont="1" applyFill="1" applyBorder="1" applyAlignment="1" applyProtection="1">
      <alignment/>
      <protection/>
    </xf>
    <xf numFmtId="167" fontId="4" fillId="0" borderId="29" xfId="42" applyNumberFormat="1" applyFont="1" applyFill="1" applyBorder="1" applyAlignment="1" applyProtection="1">
      <alignment/>
      <protection/>
    </xf>
    <xf numFmtId="167" fontId="4" fillId="0" borderId="30" xfId="42" applyNumberFormat="1" applyFont="1" applyFill="1" applyBorder="1" applyAlignment="1" applyProtection="1">
      <alignment/>
      <protection/>
    </xf>
    <xf numFmtId="167" fontId="4" fillId="0" borderId="31" xfId="42" applyNumberFormat="1" applyFont="1" applyFill="1" applyBorder="1" applyAlignment="1" applyProtection="1">
      <alignment/>
      <protection/>
    </xf>
    <xf numFmtId="0" fontId="21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right"/>
      <protection/>
    </xf>
    <xf numFmtId="0" fontId="21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32" xfId="59" applyFont="1" applyBorder="1" applyAlignment="1">
      <alignment horizontal="center" vertical="center"/>
      <protection/>
    </xf>
    <xf numFmtId="0" fontId="6" fillId="0" borderId="28" xfId="59" applyFont="1" applyBorder="1" applyAlignment="1">
      <alignment horizontal="center" vertical="center"/>
      <protection/>
    </xf>
    <xf numFmtId="0" fontId="4" fillId="0" borderId="33" xfId="59" applyFont="1" applyBorder="1">
      <alignment/>
      <protection/>
    </xf>
    <xf numFmtId="0" fontId="10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 wrapText="1"/>
      <protection/>
    </xf>
    <xf numFmtId="0" fontId="10" fillId="0" borderId="34" xfId="59" applyFont="1" applyBorder="1" applyAlignment="1">
      <alignment horizontal="center" vertical="center" wrapText="1"/>
      <protection/>
    </xf>
    <xf numFmtId="0" fontId="9" fillId="0" borderId="35" xfId="59" applyFont="1" applyBorder="1" applyAlignment="1">
      <alignment vertical="center"/>
      <protection/>
    </xf>
    <xf numFmtId="0" fontId="6" fillId="0" borderId="30" xfId="59" applyFont="1" applyBorder="1" applyAlignment="1">
      <alignment horizontal="center" vertical="center"/>
      <protection/>
    </xf>
    <xf numFmtId="0" fontId="10" fillId="0" borderId="30" xfId="59" applyFont="1" applyBorder="1" applyAlignment="1">
      <alignment horizontal="center" vertical="center"/>
      <protection/>
    </xf>
    <xf numFmtId="0" fontId="4" fillId="0" borderId="36" xfId="59" applyFont="1" applyBorder="1">
      <alignment/>
      <protection/>
    </xf>
    <xf numFmtId="0" fontId="9" fillId="0" borderId="16" xfId="59" applyFont="1" applyBorder="1">
      <alignment/>
      <protection/>
    </xf>
    <xf numFmtId="0" fontId="6" fillId="0" borderId="11" xfId="59" applyFont="1" applyBorder="1" applyAlignment="1">
      <alignment vertical="center"/>
      <protection/>
    </xf>
    <xf numFmtId="0" fontId="9" fillId="0" borderId="11" xfId="59" applyFont="1" applyBorder="1" applyAlignment="1">
      <alignment vertical="center"/>
      <protection/>
    </xf>
    <xf numFmtId="10" fontId="9" fillId="0" borderId="11" xfId="59" applyNumberFormat="1" applyFont="1" applyBorder="1" applyAlignment="1">
      <alignment vertical="center"/>
      <protection/>
    </xf>
    <xf numFmtId="1" fontId="9" fillId="0" borderId="11" xfId="59" applyNumberFormat="1" applyFont="1" applyBorder="1" applyAlignment="1">
      <alignment vertical="center"/>
      <protection/>
    </xf>
    <xf numFmtId="10" fontId="4" fillId="0" borderId="12" xfId="59" applyNumberFormat="1" applyFont="1" applyBorder="1">
      <alignment/>
      <protection/>
    </xf>
    <xf numFmtId="0" fontId="9" fillId="0" borderId="14" xfId="59" applyFont="1" applyBorder="1">
      <alignment/>
      <protection/>
    </xf>
    <xf numFmtId="0" fontId="4" fillId="0" borderId="10" xfId="59" applyFont="1" applyBorder="1">
      <alignment/>
      <protection/>
    </xf>
    <xf numFmtId="0" fontId="9" fillId="0" borderId="10" xfId="59" applyFont="1" applyBorder="1">
      <alignment/>
      <protection/>
    </xf>
    <xf numFmtId="10" fontId="9" fillId="0" borderId="10" xfId="59" applyNumberFormat="1" applyFont="1" applyBorder="1">
      <alignment/>
      <protection/>
    </xf>
    <xf numFmtId="10" fontId="9" fillId="0" borderId="10" xfId="59" applyNumberFormat="1" applyFont="1" applyBorder="1" applyAlignment="1">
      <alignment vertical="center"/>
      <protection/>
    </xf>
    <xf numFmtId="1" fontId="9" fillId="0" borderId="10" xfId="59" applyNumberFormat="1" applyFont="1" applyBorder="1" applyAlignment="1">
      <alignment vertical="center"/>
      <protection/>
    </xf>
    <xf numFmtId="10" fontId="4" fillId="0" borderId="13" xfId="59" applyNumberFormat="1" applyFont="1" applyBorder="1">
      <alignment/>
      <protection/>
    </xf>
    <xf numFmtId="0" fontId="0" fillId="0" borderId="10" xfId="59" applyBorder="1">
      <alignment/>
      <protection/>
    </xf>
    <xf numFmtId="0" fontId="4" fillId="0" borderId="13" xfId="59" applyFont="1" applyBorder="1">
      <alignment/>
      <protection/>
    </xf>
    <xf numFmtId="0" fontId="10" fillId="0" borderId="17" xfId="59" applyFont="1" applyBorder="1">
      <alignment/>
      <protection/>
    </xf>
    <xf numFmtId="0" fontId="1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10" fontId="10" fillId="0" borderId="18" xfId="59" applyNumberFormat="1" applyFont="1" applyBorder="1">
      <alignment/>
      <protection/>
    </xf>
    <xf numFmtId="10" fontId="10" fillId="0" borderId="18" xfId="59" applyNumberFormat="1" applyFont="1" applyBorder="1" applyAlignment="1">
      <alignment vertical="center"/>
      <protection/>
    </xf>
    <xf numFmtId="1" fontId="10" fillId="0" borderId="18" xfId="59" applyNumberFormat="1" applyFont="1" applyBorder="1">
      <alignment/>
      <protection/>
    </xf>
    <xf numFmtId="10" fontId="6" fillId="0" borderId="37" xfId="59" applyNumberFormat="1" applyFont="1" applyBorder="1">
      <alignment/>
      <protection/>
    </xf>
    <xf numFmtId="0" fontId="1" fillId="0" borderId="0" xfId="59" applyFont="1">
      <alignment/>
      <protection/>
    </xf>
    <xf numFmtId="0" fontId="12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4" fillId="0" borderId="35" xfId="59" applyFont="1" applyBorder="1">
      <alignment/>
      <protection/>
    </xf>
    <xf numFmtId="0" fontId="4" fillId="0" borderId="30" xfId="59" applyFont="1" applyBorder="1">
      <alignment/>
      <protection/>
    </xf>
    <xf numFmtId="0" fontId="22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2" fillId="0" borderId="38" xfId="59" applyFont="1" applyBorder="1">
      <alignment/>
      <protection/>
    </xf>
    <xf numFmtId="0" fontId="24" fillId="0" borderId="39" xfId="59" applyFont="1" applyBorder="1">
      <alignment/>
      <protection/>
    </xf>
    <xf numFmtId="0" fontId="24" fillId="0" borderId="32" xfId="59" applyFont="1" applyBorder="1" applyAlignment="1">
      <alignment horizontal="center"/>
      <protection/>
    </xf>
    <xf numFmtId="0" fontId="24" fillId="0" borderId="28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2" fillId="0" borderId="41" xfId="59" applyFont="1" applyBorder="1">
      <alignment/>
      <protection/>
    </xf>
    <xf numFmtId="0" fontId="22" fillId="0" borderId="42" xfId="59" applyFont="1" applyBorder="1">
      <alignment/>
      <protection/>
    </xf>
    <xf numFmtId="3" fontId="25" fillId="0" borderId="43" xfId="59" applyNumberFormat="1" applyFont="1" applyBorder="1">
      <alignment/>
      <protection/>
    </xf>
    <xf numFmtId="3" fontId="25" fillId="0" borderId="44" xfId="59" applyNumberFormat="1" applyFont="1" applyBorder="1">
      <alignment/>
      <protection/>
    </xf>
    <xf numFmtId="167" fontId="25" fillId="0" borderId="45" xfId="42" applyNumberFormat="1" applyFont="1" applyFill="1" applyBorder="1" applyAlignment="1" applyProtection="1">
      <alignment/>
      <protection/>
    </xf>
    <xf numFmtId="3" fontId="25" fillId="0" borderId="29" xfId="42" applyNumberFormat="1" applyFont="1" applyFill="1" applyBorder="1" applyAlignment="1" applyProtection="1">
      <alignment horizontal="right"/>
      <protection/>
    </xf>
    <xf numFmtId="3" fontId="25" fillId="0" borderId="34" xfId="42" applyNumberFormat="1" applyFont="1" applyFill="1" applyBorder="1" applyAlignment="1" applyProtection="1">
      <alignment horizontal="right"/>
      <protection/>
    </xf>
    <xf numFmtId="3" fontId="25" fillId="0" borderId="46" xfId="59" applyNumberFormat="1" applyFont="1" applyBorder="1">
      <alignment/>
      <protection/>
    </xf>
    <xf numFmtId="3" fontId="25" fillId="0" borderId="29" xfId="59" applyNumberFormat="1" applyFont="1" applyBorder="1">
      <alignment/>
      <protection/>
    </xf>
    <xf numFmtId="3" fontId="25" fillId="0" borderId="34" xfId="59" applyNumberFormat="1" applyFont="1" applyBorder="1">
      <alignment/>
      <protection/>
    </xf>
    <xf numFmtId="167" fontId="24" fillId="0" borderId="47" xfId="42" applyNumberFormat="1" applyFont="1" applyFill="1" applyBorder="1" applyAlignment="1" applyProtection="1">
      <alignment vertical="center"/>
      <protection/>
    </xf>
    <xf numFmtId="3" fontId="26" fillId="0" borderId="48" xfId="42" applyNumberFormat="1" applyFont="1" applyFill="1" applyBorder="1" applyAlignment="1" applyProtection="1">
      <alignment horizontal="right" vertical="center"/>
      <protection/>
    </xf>
    <xf numFmtId="0" fontId="5" fillId="0" borderId="0" xfId="59" applyFont="1" applyAlignment="1">
      <alignment horizontal="center"/>
      <protection/>
    </xf>
    <xf numFmtId="0" fontId="4" fillId="0" borderId="49" xfId="59" applyFont="1" applyBorder="1">
      <alignment/>
      <protection/>
    </xf>
    <xf numFmtId="0" fontId="6" fillId="0" borderId="50" xfId="59" applyFont="1" applyBorder="1" applyAlignment="1">
      <alignment horizontal="center" vertical="top" wrapText="1"/>
      <protection/>
    </xf>
    <xf numFmtId="0" fontId="6" fillId="0" borderId="51" xfId="59" applyFont="1" applyBorder="1" applyAlignment="1">
      <alignment horizontal="center" vertical="center" wrapText="1"/>
      <protection/>
    </xf>
    <xf numFmtId="0" fontId="6" fillId="0" borderId="52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0" fillId="0" borderId="0" xfId="59" applyAlignment="1">
      <alignment horizontal="center" vertical="center" wrapText="1"/>
      <protection/>
    </xf>
    <xf numFmtId="0" fontId="4" fillId="0" borderId="31" xfId="59" applyFont="1" applyBorder="1">
      <alignment/>
      <protection/>
    </xf>
    <xf numFmtId="167" fontId="4" fillId="0" borderId="34" xfId="42" applyNumberFormat="1" applyFont="1" applyFill="1" applyBorder="1" applyAlignment="1" applyProtection="1">
      <alignment/>
      <protection/>
    </xf>
    <xf numFmtId="0" fontId="4" fillId="0" borderId="0" xfId="60" applyFont="1">
      <alignment/>
      <protection/>
    </xf>
    <xf numFmtId="167" fontId="4" fillId="0" borderId="0" xfId="43" applyNumberFormat="1" applyFont="1" applyFill="1" applyBorder="1" applyAlignment="1" applyProtection="1">
      <alignment/>
      <protection/>
    </xf>
    <xf numFmtId="167" fontId="7" fillId="0" borderId="0" xfId="43" applyNumberFormat="1" applyFont="1" applyFill="1" applyBorder="1" applyAlignment="1" applyProtection="1">
      <alignment horizontal="center"/>
      <protection/>
    </xf>
    <xf numFmtId="0" fontId="0" fillId="0" borderId="0" xfId="60" applyAlignment="1">
      <alignment horizontal="center"/>
      <protection/>
    </xf>
    <xf numFmtId="167" fontId="0" fillId="0" borderId="0" xfId="43" applyNumberFormat="1" applyFont="1" applyFill="1" applyBorder="1" applyAlignment="1" applyProtection="1">
      <alignment horizontal="center"/>
      <protection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167" fontId="5" fillId="0" borderId="0" xfId="43" applyNumberFormat="1" applyFont="1" applyFill="1" applyBorder="1" applyAlignment="1" applyProtection="1">
      <alignment horizontal="center"/>
      <protection/>
    </xf>
    <xf numFmtId="167" fontId="0" fillId="0" borderId="0" xfId="43" applyNumberFormat="1" applyFont="1" applyFill="1" applyBorder="1" applyAlignment="1" applyProtection="1">
      <alignment/>
      <protection/>
    </xf>
    <xf numFmtId="167" fontId="7" fillId="0" borderId="0" xfId="43" applyNumberFormat="1" applyFont="1" applyFill="1" applyBorder="1" applyAlignment="1" applyProtection="1">
      <alignment horizontal="right"/>
      <protection/>
    </xf>
    <xf numFmtId="0" fontId="4" fillId="0" borderId="49" xfId="60" applyFont="1" applyBorder="1">
      <alignment/>
      <protection/>
    </xf>
    <xf numFmtId="167" fontId="6" fillId="0" borderId="53" xfId="43" applyNumberFormat="1" applyFont="1" applyFill="1" applyBorder="1" applyAlignment="1" applyProtection="1">
      <alignment horizontal="center"/>
      <protection/>
    </xf>
    <xf numFmtId="167" fontId="6" fillId="0" borderId="40" xfId="43" applyNumberFormat="1" applyFont="1" applyFill="1" applyBorder="1" applyAlignment="1" applyProtection="1">
      <alignment horizontal="center"/>
      <protection/>
    </xf>
    <xf numFmtId="167" fontId="6" fillId="0" borderId="0" xfId="43" applyNumberFormat="1" applyFont="1" applyFill="1" applyBorder="1" applyAlignment="1" applyProtection="1">
      <alignment horizontal="center"/>
      <protection/>
    </xf>
    <xf numFmtId="0" fontId="6" fillId="0" borderId="54" xfId="60" applyFont="1" applyBorder="1">
      <alignment/>
      <protection/>
    </xf>
    <xf numFmtId="167" fontId="6" fillId="0" borderId="55" xfId="43" applyNumberFormat="1" applyFont="1" applyFill="1" applyBorder="1" applyAlignment="1" applyProtection="1">
      <alignment horizontal="center"/>
      <protection/>
    </xf>
    <xf numFmtId="167" fontId="6" fillId="0" borderId="56" xfId="43" applyNumberFormat="1" applyFont="1" applyFill="1" applyBorder="1" applyAlignment="1" applyProtection="1">
      <alignment horizontal="center"/>
      <protection/>
    </xf>
    <xf numFmtId="0" fontId="4" fillId="0" borderId="50" xfId="60" applyFont="1" applyBorder="1">
      <alignment/>
      <protection/>
    </xf>
    <xf numFmtId="167" fontId="6" fillId="0" borderId="57" xfId="43" applyNumberFormat="1" applyFont="1" applyFill="1" applyBorder="1" applyAlignment="1" applyProtection="1">
      <alignment horizontal="center"/>
      <protection/>
    </xf>
    <xf numFmtId="167" fontId="6" fillId="0" borderId="42" xfId="43" applyNumberFormat="1" applyFont="1" applyFill="1" applyBorder="1" applyAlignment="1" applyProtection="1">
      <alignment horizontal="center"/>
      <protection/>
    </xf>
    <xf numFmtId="167" fontId="9" fillId="0" borderId="0" xfId="43" applyNumberFormat="1" applyFont="1" applyFill="1" applyBorder="1" applyAlignment="1" applyProtection="1">
      <alignment/>
      <protection/>
    </xf>
    <xf numFmtId="167" fontId="9" fillId="0" borderId="29" xfId="43" applyNumberFormat="1" applyFont="1" applyFill="1" applyBorder="1" applyAlignment="1" applyProtection="1">
      <alignment/>
      <protection/>
    </xf>
    <xf numFmtId="167" fontId="9" fillId="0" borderId="34" xfId="43" applyNumberFormat="1" applyFont="1" applyFill="1" applyBorder="1" applyAlignment="1" applyProtection="1">
      <alignment/>
      <protection/>
    </xf>
    <xf numFmtId="167" fontId="10" fillId="0" borderId="48" xfId="43" applyNumberFormat="1" applyFont="1" applyFill="1" applyBorder="1" applyAlignment="1" applyProtection="1">
      <alignment vertical="center"/>
      <protection/>
    </xf>
    <xf numFmtId="167" fontId="10" fillId="0" borderId="0" xfId="43" applyNumberFormat="1" applyFont="1" applyFill="1" applyBorder="1" applyAlignment="1" applyProtection="1">
      <alignment vertical="center"/>
      <protection/>
    </xf>
    <xf numFmtId="0" fontId="9" fillId="0" borderId="0" xfId="60" applyFont="1">
      <alignment/>
      <protection/>
    </xf>
    <xf numFmtId="167" fontId="12" fillId="0" borderId="0" xfId="43" applyNumberFormat="1" applyFont="1" applyFill="1" applyBorder="1" applyAlignment="1" applyProtection="1">
      <alignment/>
      <protection/>
    </xf>
    <xf numFmtId="0" fontId="0" fillId="0" borderId="58" xfId="59" applyBorder="1">
      <alignment/>
      <protection/>
    </xf>
    <xf numFmtId="167" fontId="6" fillId="0" borderId="59" xfId="42" applyNumberFormat="1" applyFont="1" applyFill="1" applyBorder="1" applyAlignment="1" applyProtection="1">
      <alignment horizontal="center"/>
      <protection/>
    </xf>
    <xf numFmtId="167" fontId="6" fillId="0" borderId="60" xfId="42" applyNumberFormat="1" applyFont="1" applyFill="1" applyBorder="1" applyAlignment="1" applyProtection="1">
      <alignment horizontal="center"/>
      <protection/>
    </xf>
    <xf numFmtId="167" fontId="0" fillId="0" borderId="58" xfId="42" applyNumberFormat="1" applyFont="1" applyFill="1" applyBorder="1" applyAlignment="1" applyProtection="1">
      <alignment/>
      <protection/>
    </xf>
    <xf numFmtId="0" fontId="4" fillId="0" borderId="61" xfId="59" applyFont="1" applyBorder="1">
      <alignment/>
      <protection/>
    </xf>
    <xf numFmtId="167" fontId="4" fillId="0" borderId="62" xfId="42" applyNumberFormat="1" applyFont="1" applyFill="1" applyBorder="1" applyAlignment="1" applyProtection="1">
      <alignment/>
      <protection/>
    </xf>
    <xf numFmtId="167" fontId="4" fillId="0" borderId="63" xfId="42" applyNumberFormat="1" applyFont="1" applyFill="1" applyBorder="1" applyAlignment="1" applyProtection="1">
      <alignment/>
      <protection/>
    </xf>
    <xf numFmtId="167" fontId="4" fillId="0" borderId="61" xfId="42" applyNumberFormat="1" applyFont="1" applyFill="1" applyBorder="1" applyAlignment="1" applyProtection="1">
      <alignment/>
      <protection/>
    </xf>
    <xf numFmtId="0" fontId="6" fillId="0" borderId="49" xfId="59" applyFont="1" applyBorder="1" applyAlignment="1">
      <alignment horizontal="center"/>
      <protection/>
    </xf>
    <xf numFmtId="167" fontId="6" fillId="0" borderId="53" xfId="42" applyNumberFormat="1" applyFont="1" applyFill="1" applyBorder="1" applyAlignment="1" applyProtection="1">
      <alignment horizontal="center"/>
      <protection/>
    </xf>
    <xf numFmtId="167" fontId="6" fillId="0" borderId="40" xfId="42" applyNumberFormat="1" applyFont="1" applyFill="1" applyBorder="1" applyAlignment="1" applyProtection="1">
      <alignment horizontal="center"/>
      <protection/>
    </xf>
    <xf numFmtId="167" fontId="6" fillId="0" borderId="35" xfId="42" applyNumberFormat="1" applyFont="1" applyFill="1" applyBorder="1" applyAlignment="1" applyProtection="1">
      <alignment horizontal="center"/>
      <protection/>
    </xf>
    <xf numFmtId="167" fontId="6" fillId="0" borderId="30" xfId="42" applyNumberFormat="1" applyFont="1" applyFill="1" applyBorder="1" applyAlignment="1" applyProtection="1">
      <alignment horizontal="center"/>
      <protection/>
    </xf>
    <xf numFmtId="167" fontId="6" fillId="0" borderId="36" xfId="42" applyNumberFormat="1" applyFont="1" applyFill="1" applyBorder="1" applyAlignment="1" applyProtection="1">
      <alignment horizontal="center"/>
      <protection/>
    </xf>
    <xf numFmtId="0" fontId="6" fillId="0" borderId="54" xfId="59" applyFont="1" applyBorder="1" applyAlignment="1">
      <alignment horizontal="center"/>
      <protection/>
    </xf>
    <xf numFmtId="167" fontId="6" fillId="0" borderId="55" xfId="42" applyNumberFormat="1" applyFont="1" applyFill="1" applyBorder="1" applyAlignment="1" applyProtection="1">
      <alignment horizontal="center"/>
      <protection/>
    </xf>
    <xf numFmtId="167" fontId="6" fillId="0" borderId="56" xfId="42" applyNumberFormat="1" applyFont="1" applyFill="1" applyBorder="1" applyAlignment="1" applyProtection="1">
      <alignment horizontal="center"/>
      <protection/>
    </xf>
    <xf numFmtId="167" fontId="6" fillId="0" borderId="54" xfId="42" applyNumberFormat="1" applyFont="1" applyFill="1" applyBorder="1" applyAlignment="1" applyProtection="1">
      <alignment horizontal="center"/>
      <protection/>
    </xf>
    <xf numFmtId="0" fontId="6" fillId="0" borderId="50" xfId="59" applyFont="1" applyBorder="1" applyAlignment="1">
      <alignment horizontal="center"/>
      <protection/>
    </xf>
    <xf numFmtId="167" fontId="6" fillId="0" borderId="57" xfId="42" applyNumberFormat="1" applyFont="1" applyFill="1" applyBorder="1" applyAlignment="1" applyProtection="1">
      <alignment horizontal="center"/>
      <protection/>
    </xf>
    <xf numFmtId="167" fontId="6" fillId="0" borderId="42" xfId="42" applyNumberFormat="1" applyFont="1" applyFill="1" applyBorder="1" applyAlignment="1" applyProtection="1">
      <alignment horizontal="center"/>
      <protection/>
    </xf>
    <xf numFmtId="167" fontId="18" fillId="0" borderId="31" xfId="42" applyNumberFormat="1" applyFont="1" applyFill="1" applyBorder="1" applyAlignment="1" applyProtection="1">
      <alignment/>
      <protection/>
    </xf>
    <xf numFmtId="167" fontId="6" fillId="0" borderId="29" xfId="42" applyNumberFormat="1" applyFont="1" applyFill="1" applyBorder="1" applyAlignment="1" applyProtection="1">
      <alignment/>
      <protection/>
    </xf>
    <xf numFmtId="167" fontId="4" fillId="0" borderId="64" xfId="42" applyNumberFormat="1" applyFont="1" applyFill="1" applyBorder="1" applyAlignment="1" applyProtection="1">
      <alignment/>
      <protection/>
    </xf>
    <xf numFmtId="167" fontId="6" fillId="0" borderId="34" xfId="42" applyNumberFormat="1" applyFont="1" applyFill="1" applyBorder="1" applyAlignment="1" applyProtection="1">
      <alignment/>
      <protection/>
    </xf>
    <xf numFmtId="167" fontId="0" fillId="0" borderId="31" xfId="42" applyNumberFormat="1" applyFont="1" applyFill="1" applyBorder="1" applyAlignment="1" applyProtection="1">
      <alignment/>
      <protection/>
    </xf>
    <xf numFmtId="167" fontId="0" fillId="0" borderId="29" xfId="42" applyNumberFormat="1" applyFont="1" applyFill="1" applyBorder="1" applyAlignment="1" applyProtection="1">
      <alignment/>
      <protection/>
    </xf>
    <xf numFmtId="0" fontId="6" fillId="0" borderId="65" xfId="59" applyFont="1" applyBorder="1">
      <alignment/>
      <protection/>
    </xf>
    <xf numFmtId="167" fontId="1" fillId="0" borderId="0" xfId="42" applyNumberFormat="1" applyFont="1" applyFill="1" applyBorder="1" applyAlignment="1" applyProtection="1">
      <alignment horizontal="center"/>
      <protection/>
    </xf>
    <xf numFmtId="0" fontId="25" fillId="0" borderId="0" xfId="59" applyFont="1">
      <alignment/>
      <protection/>
    </xf>
    <xf numFmtId="167" fontId="26" fillId="0" borderId="0" xfId="42" applyNumberFormat="1" applyFont="1" applyFill="1" applyBorder="1" applyAlignment="1" applyProtection="1">
      <alignment horizontal="center"/>
      <protection/>
    </xf>
    <xf numFmtId="167" fontId="4" fillId="0" borderId="0" xfId="42" applyNumberFormat="1" applyFont="1" applyFill="1" applyBorder="1" applyAlignment="1" applyProtection="1">
      <alignment horizontal="center"/>
      <protection/>
    </xf>
    <xf numFmtId="0" fontId="6" fillId="0" borderId="32" xfId="59" applyFont="1" applyBorder="1">
      <alignment/>
      <protection/>
    </xf>
    <xf numFmtId="0" fontId="6" fillId="0" borderId="28" xfId="59" applyFont="1" applyBorder="1">
      <alignment/>
      <protection/>
    </xf>
    <xf numFmtId="167" fontId="6" fillId="0" borderId="28" xfId="42" applyNumberFormat="1" applyFont="1" applyFill="1" applyBorder="1" applyAlignment="1" applyProtection="1">
      <alignment horizontal="center"/>
      <protection/>
    </xf>
    <xf numFmtId="167" fontId="6" fillId="0" borderId="33" xfId="42" applyNumberFormat="1" applyFont="1" applyFill="1" applyBorder="1" applyAlignment="1" applyProtection="1">
      <alignment horizontal="center"/>
      <protection/>
    </xf>
    <xf numFmtId="0" fontId="6" fillId="0" borderId="51" xfId="59" applyFont="1" applyBorder="1">
      <alignment/>
      <protection/>
    </xf>
    <xf numFmtId="167" fontId="4" fillId="0" borderId="52" xfId="42" applyNumberFormat="1" applyFont="1" applyFill="1" applyBorder="1" applyAlignment="1" applyProtection="1">
      <alignment/>
      <protection/>
    </xf>
    <xf numFmtId="0" fontId="4" fillId="0" borderId="31" xfId="59" applyFont="1" applyBorder="1" applyAlignment="1">
      <alignment horizontal="right"/>
      <protection/>
    </xf>
    <xf numFmtId="0" fontId="4" fillId="0" borderId="29" xfId="59" applyFont="1" applyBorder="1">
      <alignment/>
      <protection/>
    </xf>
    <xf numFmtId="0" fontId="0" fillId="0" borderId="0" xfId="59" applyAlignment="1">
      <alignment horizontal="center"/>
      <protection/>
    </xf>
    <xf numFmtId="0" fontId="6" fillId="0" borderId="29" xfId="59" applyFont="1" applyBorder="1">
      <alignment/>
      <protection/>
    </xf>
    <xf numFmtId="0" fontId="6" fillId="0" borderId="31" xfId="59" applyFont="1" applyBorder="1">
      <alignment/>
      <protection/>
    </xf>
    <xf numFmtId="0" fontId="7" fillId="0" borderId="29" xfId="59" applyFont="1" applyBorder="1">
      <alignment/>
      <protection/>
    </xf>
    <xf numFmtId="167" fontId="7" fillId="0" borderId="29" xfId="42" applyNumberFormat="1" applyFont="1" applyFill="1" applyBorder="1" applyAlignment="1" applyProtection="1">
      <alignment/>
      <protection/>
    </xf>
    <xf numFmtId="167" fontId="7" fillId="0" borderId="34" xfId="42" applyNumberFormat="1" applyFont="1" applyFill="1" applyBorder="1" applyAlignment="1" applyProtection="1">
      <alignment/>
      <protection/>
    </xf>
    <xf numFmtId="0" fontId="6" fillId="0" borderId="35" xfId="59" applyFont="1" applyBorder="1">
      <alignment/>
      <protection/>
    </xf>
    <xf numFmtId="0" fontId="6" fillId="0" borderId="30" xfId="59" applyFont="1" applyBorder="1">
      <alignment/>
      <protection/>
    </xf>
    <xf numFmtId="167" fontId="6" fillId="0" borderId="30" xfId="42" applyNumberFormat="1" applyFont="1" applyFill="1" applyBorder="1" applyAlignment="1" applyProtection="1">
      <alignment/>
      <protection/>
    </xf>
    <xf numFmtId="167" fontId="6" fillId="0" borderId="36" xfId="42" applyNumberFormat="1" applyFont="1" applyFill="1" applyBorder="1" applyAlignment="1" applyProtection="1">
      <alignment/>
      <protection/>
    </xf>
    <xf numFmtId="167" fontId="4" fillId="0" borderId="36" xfId="42" applyNumberFormat="1" applyFont="1" applyFill="1" applyBorder="1" applyAlignment="1" applyProtection="1">
      <alignment/>
      <protection/>
    </xf>
    <xf numFmtId="0" fontId="4" fillId="0" borderId="65" xfId="59" applyFont="1" applyBorder="1">
      <alignment/>
      <protection/>
    </xf>
    <xf numFmtId="0" fontId="4" fillId="0" borderId="51" xfId="59" applyFont="1" applyBorder="1">
      <alignment/>
      <protection/>
    </xf>
    <xf numFmtId="167" fontId="4" fillId="0" borderId="51" xfId="42" applyNumberFormat="1" applyFont="1" applyFill="1" applyBorder="1" applyAlignment="1" applyProtection="1">
      <alignment/>
      <protection/>
    </xf>
    <xf numFmtId="0" fontId="4" fillId="0" borderId="0" xfId="59" applyFont="1" applyAlignment="1">
      <alignment horizontal="right"/>
      <protection/>
    </xf>
    <xf numFmtId="167" fontId="5" fillId="0" borderId="0" xfId="42" applyNumberFormat="1" applyFont="1" applyFill="1" applyBorder="1" applyAlignment="1" applyProtection="1">
      <alignment horizontal="center"/>
      <protection/>
    </xf>
    <xf numFmtId="0" fontId="26" fillId="18" borderId="32" xfId="59" applyFont="1" applyFill="1" applyBorder="1" applyAlignment="1">
      <alignment horizontal="center" vertical="center" wrapText="1"/>
      <protection/>
    </xf>
    <xf numFmtId="0" fontId="26" fillId="18" borderId="28" xfId="59" applyFont="1" applyFill="1" applyBorder="1" applyAlignment="1">
      <alignment horizontal="center" vertical="center" wrapText="1"/>
      <protection/>
    </xf>
    <xf numFmtId="167" fontId="26" fillId="18" borderId="28" xfId="42" applyNumberFormat="1" applyFont="1" applyFill="1" applyBorder="1" applyAlignment="1" applyProtection="1">
      <alignment horizontal="center" vertical="center" wrapText="1"/>
      <protection/>
    </xf>
    <xf numFmtId="167" fontId="26" fillId="18" borderId="66" xfId="42" applyNumberFormat="1" applyFont="1" applyFill="1" applyBorder="1" applyAlignment="1" applyProtection="1">
      <alignment horizontal="center" vertical="center" wrapText="1"/>
      <protection/>
    </xf>
    <xf numFmtId="167" fontId="26" fillId="18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9" applyAlignment="1">
      <alignment vertical="center" wrapText="1"/>
      <protection/>
    </xf>
    <xf numFmtId="0" fontId="4" fillId="18" borderId="32" xfId="59" applyFont="1" applyFill="1" applyBorder="1" applyAlignment="1">
      <alignment horizontal="right"/>
      <protection/>
    </xf>
    <xf numFmtId="0" fontId="4" fillId="18" borderId="28" xfId="59" applyFont="1" applyFill="1" applyBorder="1">
      <alignment/>
      <protection/>
    </xf>
    <xf numFmtId="167" fontId="4" fillId="0" borderId="66" xfId="42" applyNumberFormat="1" applyFont="1" applyFill="1" applyBorder="1" applyAlignment="1" applyProtection="1">
      <alignment/>
      <protection/>
    </xf>
    <xf numFmtId="0" fontId="4" fillId="18" borderId="31" xfId="59" applyFont="1" applyFill="1" applyBorder="1" applyAlignment="1">
      <alignment horizontal="right"/>
      <protection/>
    </xf>
    <xf numFmtId="0" fontId="4" fillId="18" borderId="29" xfId="59" applyFont="1" applyFill="1" applyBorder="1">
      <alignment/>
      <protection/>
    </xf>
    <xf numFmtId="0" fontId="7" fillId="18" borderId="29" xfId="59" applyFont="1" applyFill="1" applyBorder="1">
      <alignment/>
      <protection/>
    </xf>
    <xf numFmtId="167" fontId="7" fillId="0" borderId="64" xfId="42" applyNumberFormat="1" applyFont="1" applyFill="1" applyBorder="1" applyAlignment="1" applyProtection="1">
      <alignment/>
      <protection/>
    </xf>
    <xf numFmtId="0" fontId="4" fillId="18" borderId="65" xfId="59" applyFont="1" applyFill="1" applyBorder="1" applyAlignment="1">
      <alignment horizontal="right"/>
      <protection/>
    </xf>
    <xf numFmtId="0" fontId="7" fillId="18" borderId="51" xfId="59" applyFont="1" applyFill="1" applyBorder="1">
      <alignment/>
      <protection/>
    </xf>
    <xf numFmtId="167" fontId="7" fillId="0" borderId="51" xfId="42" applyNumberFormat="1" applyFont="1" applyFill="1" applyBorder="1" applyAlignment="1" applyProtection="1">
      <alignment/>
      <protection/>
    </xf>
    <xf numFmtId="167" fontId="7" fillId="0" borderId="67" xfId="42" applyNumberFormat="1" applyFont="1" applyFill="1" applyBorder="1" applyAlignment="1" applyProtection="1">
      <alignment/>
      <protection/>
    </xf>
    <xf numFmtId="0" fontId="4" fillId="18" borderId="0" xfId="59" applyFont="1" applyFill="1" applyAlignment="1">
      <alignment horizontal="right"/>
      <protection/>
    </xf>
    <xf numFmtId="0" fontId="4" fillId="18" borderId="0" xfId="59" applyFont="1" applyFill="1">
      <alignment/>
      <protection/>
    </xf>
    <xf numFmtId="0" fontId="0" fillId="0" borderId="0" xfId="59" applyAlignment="1">
      <alignment horizontal="right"/>
      <protection/>
    </xf>
    <xf numFmtId="167" fontId="25" fillId="0" borderId="18" xfId="42" applyNumberFormat="1" applyFont="1" applyFill="1" applyBorder="1" applyAlignment="1" applyProtection="1">
      <alignment/>
      <protection/>
    </xf>
    <xf numFmtId="0" fontId="11" fillId="0" borderId="0" xfId="59" applyFont="1" applyAlignment="1">
      <alignment horizontal="center"/>
      <protection/>
    </xf>
    <xf numFmtId="0" fontId="29" fillId="0" borderId="0" xfId="59" applyFont="1" applyAlignment="1">
      <alignment horizontal="center"/>
      <protection/>
    </xf>
    <xf numFmtId="0" fontId="29" fillId="0" borderId="0" xfId="59" applyFont="1" applyAlignment="1">
      <alignment horizontal="right"/>
      <protection/>
    </xf>
    <xf numFmtId="0" fontId="25" fillId="0" borderId="58" xfId="59" applyFont="1" applyBorder="1">
      <alignment/>
      <protection/>
    </xf>
    <xf numFmtId="0" fontId="26" fillId="0" borderId="16" xfId="59" applyFont="1" applyBorder="1" applyAlignment="1">
      <alignment horizontal="center"/>
      <protection/>
    </xf>
    <xf numFmtId="0" fontId="26" fillId="0" borderId="68" xfId="59" applyFont="1" applyBorder="1" applyAlignment="1">
      <alignment horizontal="center" vertical="center"/>
      <protection/>
    </xf>
    <xf numFmtId="0" fontId="26" fillId="0" borderId="22" xfId="59" applyFont="1" applyBorder="1" applyAlignment="1">
      <alignment horizontal="center" vertical="center"/>
      <protection/>
    </xf>
    <xf numFmtId="0" fontId="26" fillId="0" borderId="23" xfId="59" applyFont="1" applyBorder="1" applyAlignment="1">
      <alignment horizontal="center" vertical="center"/>
      <protection/>
    </xf>
    <xf numFmtId="0" fontId="25" fillId="0" borderId="69" xfId="59" applyFont="1" applyBorder="1">
      <alignment/>
      <protection/>
    </xf>
    <xf numFmtId="167" fontId="25" fillId="0" borderId="16" xfId="42" applyNumberFormat="1" applyFont="1" applyFill="1" applyBorder="1" applyAlignment="1" applyProtection="1">
      <alignment/>
      <protection/>
    </xf>
    <xf numFmtId="167" fontId="25" fillId="0" borderId="11" xfId="42" applyNumberFormat="1" applyFont="1" applyFill="1" applyBorder="1" applyAlignment="1" applyProtection="1">
      <alignment/>
      <protection/>
    </xf>
    <xf numFmtId="0" fontId="25" fillId="0" borderId="70" xfId="59" applyFont="1" applyBorder="1">
      <alignment/>
      <protection/>
    </xf>
    <xf numFmtId="167" fontId="25" fillId="0" borderId="17" xfId="42" applyNumberFormat="1" applyFont="1" applyFill="1" applyBorder="1" applyAlignment="1" applyProtection="1">
      <alignment/>
      <protection/>
    </xf>
    <xf numFmtId="167" fontId="25" fillId="0" borderId="37" xfId="42" applyNumberFormat="1" applyFont="1" applyFill="1" applyBorder="1" applyAlignment="1" applyProtection="1">
      <alignment/>
      <protection/>
    </xf>
    <xf numFmtId="0" fontId="10" fillId="0" borderId="28" xfId="60" applyFont="1" applyBorder="1" applyAlignment="1">
      <alignment horizontal="left"/>
      <protection/>
    </xf>
    <xf numFmtId="0" fontId="10" fillId="0" borderId="28" xfId="60" applyFont="1" applyBorder="1">
      <alignment/>
      <protection/>
    </xf>
    <xf numFmtId="0" fontId="10" fillId="0" borderId="68" xfId="60" applyFont="1" applyBorder="1" applyAlignment="1">
      <alignment horizontal="center"/>
      <protection/>
    </xf>
    <xf numFmtId="0" fontId="10" fillId="0" borderId="65" xfId="60" applyFont="1" applyBorder="1" applyAlignment="1">
      <alignment vertical="center"/>
      <protection/>
    </xf>
    <xf numFmtId="0" fontId="10" fillId="0" borderId="51" xfId="60" applyFont="1" applyBorder="1" applyAlignment="1">
      <alignment horizontal="right" vertical="center"/>
      <protection/>
    </xf>
    <xf numFmtId="0" fontId="10" fillId="0" borderId="51" xfId="60" applyFont="1" applyBorder="1" applyAlignment="1">
      <alignment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0" fillId="0" borderId="68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9" fillId="0" borderId="71" xfId="60" applyFont="1" applyBorder="1" applyAlignment="1">
      <alignment horizontal="right"/>
      <protection/>
    </xf>
    <xf numFmtId="0" fontId="9" fillId="0" borderId="44" xfId="60" applyFont="1" applyBorder="1" applyAlignment="1">
      <alignment horizontal="right"/>
      <protection/>
    </xf>
    <xf numFmtId="0" fontId="9" fillId="0" borderId="44" xfId="60" applyFont="1" applyBorder="1">
      <alignment/>
      <protection/>
    </xf>
    <xf numFmtId="3" fontId="9" fillId="0" borderId="27" xfId="60" applyNumberFormat="1" applyFont="1" applyBorder="1">
      <alignment/>
      <protection/>
    </xf>
    <xf numFmtId="3" fontId="9" fillId="0" borderId="44" xfId="60" applyNumberFormat="1" applyFont="1" applyBorder="1">
      <alignment/>
      <protection/>
    </xf>
    <xf numFmtId="0" fontId="9" fillId="0" borderId="31" xfId="60" applyFont="1" applyBorder="1" applyAlignment="1">
      <alignment horizontal="right"/>
      <protection/>
    </xf>
    <xf numFmtId="0" fontId="9" fillId="0" borderId="29" xfId="60" applyFont="1" applyBorder="1" applyAlignment="1">
      <alignment horizontal="right"/>
      <protection/>
    </xf>
    <xf numFmtId="0" fontId="9" fillId="0" borderId="29" xfId="60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9" fillId="0" borderId="29" xfId="60" applyNumberFormat="1" applyFont="1" applyBorder="1">
      <alignment/>
      <protection/>
    </xf>
    <xf numFmtId="0" fontId="10" fillId="0" borderId="29" xfId="60" applyFont="1" applyBorder="1" applyAlignment="1">
      <alignment horizontal="right"/>
      <protection/>
    </xf>
    <xf numFmtId="0" fontId="10" fillId="0" borderId="29" xfId="60" applyFont="1" applyBorder="1">
      <alignment/>
      <protection/>
    </xf>
    <xf numFmtId="0" fontId="9" fillId="0" borderId="29" xfId="60" applyFont="1" applyBorder="1" applyAlignment="1">
      <alignment horizontal="right" vertical="center" wrapText="1"/>
      <protection/>
    </xf>
    <xf numFmtId="0" fontId="9" fillId="0" borderId="29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center" vertical="center" wrapText="1"/>
      <protection/>
    </xf>
    <xf numFmtId="3" fontId="9" fillId="0" borderId="29" xfId="60" applyNumberFormat="1" applyFont="1" applyBorder="1" applyAlignment="1">
      <alignment horizontal="center" vertical="center" wrapText="1"/>
      <protection/>
    </xf>
    <xf numFmtId="0" fontId="11" fillId="0" borderId="29" xfId="60" applyFont="1" applyBorder="1" applyAlignment="1">
      <alignment horizontal="left" vertical="center" wrapText="1"/>
      <protection/>
    </xf>
    <xf numFmtId="0" fontId="0" fillId="0" borderId="0" xfId="60" applyAlignment="1">
      <alignment horizontal="center" vertical="center" wrapText="1"/>
      <protection/>
    </xf>
    <xf numFmtId="3" fontId="10" fillId="0" borderId="10" xfId="60" applyNumberFormat="1" applyFont="1" applyBorder="1">
      <alignment/>
      <protection/>
    </xf>
    <xf numFmtId="3" fontId="10" fillId="0" borderId="29" xfId="60" applyNumberFormat="1" applyFont="1" applyBorder="1">
      <alignment/>
      <protection/>
    </xf>
    <xf numFmtId="0" fontId="11" fillId="0" borderId="29" xfId="60" applyFont="1" applyBorder="1">
      <alignment/>
      <protection/>
    </xf>
    <xf numFmtId="0" fontId="9" fillId="0" borderId="29" xfId="60" applyFont="1" applyBorder="1" applyAlignment="1">
      <alignment horizontal="right" vertical="center"/>
      <protection/>
    </xf>
    <xf numFmtId="0" fontId="9" fillId="0" borderId="29" xfId="60" applyFont="1" applyBorder="1" applyAlignment="1">
      <alignment vertical="center"/>
      <protection/>
    </xf>
    <xf numFmtId="3" fontId="9" fillId="0" borderId="10" xfId="60" applyNumberFormat="1" applyFont="1" applyBorder="1" applyAlignment="1">
      <alignment vertical="center"/>
      <protection/>
    </xf>
    <xf numFmtId="3" fontId="9" fillId="0" borderId="29" xfId="60" applyNumberFormat="1" applyFont="1" applyBorder="1" applyAlignment="1">
      <alignment vertical="center"/>
      <protection/>
    </xf>
    <xf numFmtId="0" fontId="10" fillId="0" borderId="29" xfId="60" applyFont="1" applyBorder="1" applyAlignment="1">
      <alignment horizontal="right" vertical="center" wrapText="1"/>
      <protection/>
    </xf>
    <xf numFmtId="168" fontId="9" fillId="0" borderId="31" xfId="60" applyNumberFormat="1" applyFont="1" applyBorder="1" applyAlignment="1">
      <alignment horizontal="right"/>
      <protection/>
    </xf>
    <xf numFmtId="49" fontId="11" fillId="0" borderId="29" xfId="60" applyNumberFormat="1" applyFont="1" applyBorder="1">
      <alignment/>
      <protection/>
    </xf>
    <xf numFmtId="49" fontId="9" fillId="0" borderId="29" xfId="60" applyNumberFormat="1" applyFont="1" applyBorder="1">
      <alignment/>
      <protection/>
    </xf>
    <xf numFmtId="0" fontId="10" fillId="0" borderId="29" xfId="60" applyFont="1" applyBorder="1" applyAlignment="1">
      <alignment horizontal="left"/>
      <protection/>
    </xf>
    <xf numFmtId="0" fontId="9" fillId="0" borderId="35" xfId="60" applyFont="1" applyBorder="1" applyAlignment="1">
      <alignment horizontal="right"/>
      <protection/>
    </xf>
    <xf numFmtId="0" fontId="10" fillId="0" borderId="30" xfId="60" applyFont="1" applyBorder="1" applyAlignment="1">
      <alignment horizontal="right"/>
      <protection/>
    </xf>
    <xf numFmtId="0" fontId="10" fillId="0" borderId="30" xfId="60" applyFont="1" applyBorder="1">
      <alignment/>
      <protection/>
    </xf>
    <xf numFmtId="3" fontId="10" fillId="0" borderId="22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0" fontId="9" fillId="0" borderId="55" xfId="60" applyFont="1" applyBorder="1" applyAlignment="1">
      <alignment horizontal="right"/>
      <protection/>
    </xf>
    <xf numFmtId="0" fontId="9" fillId="0" borderId="30" xfId="60" applyFont="1" applyBorder="1">
      <alignment/>
      <protection/>
    </xf>
    <xf numFmtId="0" fontId="9" fillId="0" borderId="72" xfId="60" applyFont="1" applyBorder="1" applyAlignment="1">
      <alignment horizontal="right"/>
      <protection/>
    </xf>
    <xf numFmtId="0" fontId="10" fillId="0" borderId="48" xfId="60" applyFont="1" applyBorder="1">
      <alignment/>
      <protection/>
    </xf>
    <xf numFmtId="3" fontId="10" fillId="0" borderId="73" xfId="60" applyNumberFormat="1" applyFont="1" applyBorder="1">
      <alignment/>
      <protection/>
    </xf>
    <xf numFmtId="3" fontId="10" fillId="0" borderId="48" xfId="60" applyNumberFormat="1" applyFont="1" applyBorder="1">
      <alignment/>
      <protection/>
    </xf>
    <xf numFmtId="0" fontId="10" fillId="0" borderId="48" xfId="60" applyFont="1" applyBorder="1" applyAlignment="1">
      <alignment horizontal="left"/>
      <protection/>
    </xf>
    <xf numFmtId="0" fontId="9" fillId="0" borderId="48" xfId="60" applyFont="1" applyBorder="1">
      <alignment/>
      <protection/>
    </xf>
    <xf numFmtId="0" fontId="9" fillId="0" borderId="0" xfId="60" applyFont="1" applyAlignment="1">
      <alignment horizontal="right"/>
      <protection/>
    </xf>
    <xf numFmtId="0" fontId="6" fillId="0" borderId="69" xfId="0" applyFont="1" applyBorder="1" applyAlignment="1">
      <alignment/>
    </xf>
    <xf numFmtId="10" fontId="9" fillId="0" borderId="74" xfId="59" applyNumberFormat="1" applyFont="1" applyBorder="1" applyAlignment="1">
      <alignment vertical="center"/>
      <protection/>
    </xf>
    <xf numFmtId="10" fontId="9" fillId="0" borderId="27" xfId="59" applyNumberFormat="1" applyFont="1" applyBorder="1" applyAlignment="1">
      <alignment vertical="center"/>
      <protection/>
    </xf>
    <xf numFmtId="3" fontId="26" fillId="0" borderId="75" xfId="42" applyNumberFormat="1" applyFont="1" applyFill="1" applyBorder="1" applyAlignment="1" applyProtection="1">
      <alignment horizontal="right" vertical="center"/>
      <protection/>
    </xf>
    <xf numFmtId="3" fontId="26" fillId="0" borderId="76" xfId="42" applyNumberFormat="1" applyFont="1" applyFill="1" applyBorder="1" applyAlignment="1" applyProtection="1">
      <alignment horizontal="right" vertical="center"/>
      <protection/>
    </xf>
    <xf numFmtId="3" fontId="9" fillId="0" borderId="77" xfId="60" applyNumberFormat="1" applyFont="1" applyBorder="1">
      <alignment/>
      <protection/>
    </xf>
    <xf numFmtId="3" fontId="10" fillId="0" borderId="77" xfId="60" applyNumberFormat="1" applyFont="1" applyBorder="1">
      <alignment/>
      <protection/>
    </xf>
    <xf numFmtId="3" fontId="9" fillId="0" borderId="77" xfId="60" applyNumberFormat="1" applyFont="1" applyBorder="1" applyAlignment="1">
      <alignment horizontal="right" vertical="center" wrapText="1"/>
      <protection/>
    </xf>
    <xf numFmtId="3" fontId="9" fillId="0" borderId="77" xfId="60" applyNumberFormat="1" applyFont="1" applyBorder="1" applyAlignment="1">
      <alignment vertical="center"/>
      <protection/>
    </xf>
    <xf numFmtId="3" fontId="10" fillId="0" borderId="77" xfId="60" applyNumberFormat="1" applyFont="1" applyBorder="1">
      <alignment/>
      <protection/>
    </xf>
    <xf numFmtId="3" fontId="9" fillId="0" borderId="77" xfId="60" applyNumberFormat="1" applyFont="1" applyBorder="1">
      <alignment/>
      <protection/>
    </xf>
    <xf numFmtId="3" fontId="11" fillId="0" borderId="77" xfId="60" applyNumberFormat="1" applyFont="1" applyBorder="1">
      <alignment/>
      <protection/>
    </xf>
    <xf numFmtId="3" fontId="9" fillId="0" borderId="78" xfId="60" applyNumberFormat="1" applyFont="1" applyBorder="1">
      <alignment/>
      <protection/>
    </xf>
    <xf numFmtId="3" fontId="10" fillId="0" borderId="79" xfId="60" applyNumberFormat="1" applyFont="1" applyBorder="1">
      <alignment/>
      <protection/>
    </xf>
    <xf numFmtId="3" fontId="9" fillId="0" borderId="80" xfId="60" applyNumberFormat="1" applyFont="1" applyBorder="1">
      <alignment/>
      <protection/>
    </xf>
    <xf numFmtId="3" fontId="9" fillId="0" borderId="81" xfId="60" applyNumberFormat="1" applyFont="1" applyBorder="1">
      <alignment/>
      <protection/>
    </xf>
    <xf numFmtId="3" fontId="10" fillId="0" borderId="81" xfId="60" applyNumberFormat="1" applyFont="1" applyBorder="1">
      <alignment/>
      <protection/>
    </xf>
    <xf numFmtId="3" fontId="9" fillId="0" borderId="81" xfId="60" applyNumberFormat="1" applyFont="1" applyBorder="1" applyAlignment="1">
      <alignment horizontal="right" vertical="center" wrapText="1"/>
      <protection/>
    </xf>
    <xf numFmtId="3" fontId="9" fillId="0" borderId="81" xfId="60" applyNumberFormat="1" applyFont="1" applyBorder="1" applyAlignment="1">
      <alignment vertical="center"/>
      <protection/>
    </xf>
    <xf numFmtId="3" fontId="10" fillId="0" borderId="81" xfId="60" applyNumberFormat="1" applyFont="1" applyBorder="1">
      <alignment/>
      <protection/>
    </xf>
    <xf numFmtId="3" fontId="9" fillId="0" borderId="81" xfId="60" applyNumberFormat="1" applyFont="1" applyBorder="1">
      <alignment/>
      <protection/>
    </xf>
    <xf numFmtId="3" fontId="11" fillId="0" borderId="81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3" fontId="10" fillId="0" borderId="83" xfId="60" applyNumberFormat="1" applyFont="1" applyBorder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3" fontId="0" fillId="0" borderId="84" xfId="0" applyNumberFormat="1" applyBorder="1" applyAlignment="1">
      <alignment horizontal="right"/>
    </xf>
    <xf numFmtId="0" fontId="0" fillId="0" borderId="8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34" fillId="6" borderId="86" xfId="0" applyNumberFormat="1" applyFont="1" applyFill="1" applyBorder="1" applyAlignment="1">
      <alignment/>
    </xf>
    <xf numFmtId="0" fontId="34" fillId="6" borderId="87" xfId="0" applyFont="1" applyFill="1" applyBorder="1" applyAlignment="1">
      <alignment/>
    </xf>
    <xf numFmtId="167" fontId="4" fillId="0" borderId="33" xfId="42" applyNumberFormat="1" applyFont="1" applyFill="1" applyBorder="1" applyAlignment="1" applyProtection="1">
      <alignment/>
      <protection/>
    </xf>
    <xf numFmtId="167" fontId="7" fillId="0" borderId="52" xfId="42" applyNumberFormat="1" applyFont="1" applyFill="1" applyBorder="1" applyAlignment="1" applyProtection="1">
      <alignment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Alignment="1">
      <alignment horizontal="right"/>
      <protection/>
    </xf>
    <xf numFmtId="3" fontId="9" fillId="0" borderId="88" xfId="0" applyNumberFormat="1" applyFont="1" applyBorder="1" applyAlignment="1">
      <alignment/>
    </xf>
    <xf numFmtId="0" fontId="6" fillId="0" borderId="89" xfId="59" applyFont="1" applyBorder="1" applyAlignment="1">
      <alignment vertical="center"/>
      <protection/>
    </xf>
    <xf numFmtId="167" fontId="6" fillId="0" borderId="83" xfId="42" applyNumberFormat="1" applyFont="1" applyFill="1" applyBorder="1" applyAlignment="1" applyProtection="1">
      <alignment vertical="center"/>
      <protection/>
    </xf>
    <xf numFmtId="167" fontId="6" fillId="0" borderId="90" xfId="42" applyNumberFormat="1" applyFont="1" applyFill="1" applyBorder="1" applyAlignment="1" applyProtection="1">
      <alignment vertical="center"/>
      <protection/>
    </xf>
    <xf numFmtId="0" fontId="25" fillId="0" borderId="91" xfId="59" applyFont="1" applyBorder="1">
      <alignment/>
      <protection/>
    </xf>
    <xf numFmtId="167" fontId="25" fillId="0" borderId="92" xfId="42" applyNumberFormat="1" applyFont="1" applyFill="1" applyBorder="1" applyAlignment="1" applyProtection="1">
      <alignment/>
      <protection/>
    </xf>
    <xf numFmtId="167" fontId="25" fillId="0" borderId="22" xfId="42" applyNumberFormat="1" applyFont="1" applyFill="1" applyBorder="1" applyAlignment="1" applyProtection="1">
      <alignment/>
      <protection/>
    </xf>
    <xf numFmtId="167" fontId="25" fillId="0" borderId="23" xfId="42" applyNumberFormat="1" applyFont="1" applyFill="1" applyBorder="1" applyAlignment="1" applyProtection="1">
      <alignment/>
      <protection/>
    </xf>
    <xf numFmtId="0" fontId="4" fillId="0" borderId="31" xfId="59" applyFont="1" applyBorder="1">
      <alignment/>
      <protection/>
    </xf>
    <xf numFmtId="0" fontId="4" fillId="0" borderId="29" xfId="59" applyFont="1" applyBorder="1">
      <alignment/>
      <protection/>
    </xf>
    <xf numFmtId="167" fontId="4" fillId="0" borderId="34" xfId="42" applyNumberFormat="1" applyFont="1" applyFill="1" applyBorder="1" applyAlignment="1" applyProtection="1">
      <alignment/>
      <protection/>
    </xf>
    <xf numFmtId="167" fontId="4" fillId="0" borderId="29" xfId="42" applyNumberFormat="1" applyFont="1" applyFill="1" applyBorder="1" applyAlignment="1" applyProtection="1">
      <alignment/>
      <protection/>
    </xf>
    <xf numFmtId="0" fontId="26" fillId="0" borderId="93" xfId="59" applyFont="1" applyBorder="1">
      <alignment/>
      <protection/>
    </xf>
    <xf numFmtId="167" fontId="26" fillId="0" borderId="94" xfId="42" applyNumberFormat="1" applyFont="1" applyFill="1" applyBorder="1" applyAlignment="1" applyProtection="1">
      <alignment/>
      <protection/>
    </xf>
    <xf numFmtId="167" fontId="26" fillId="0" borderId="73" xfId="42" applyNumberFormat="1" applyFont="1" applyFill="1" applyBorder="1" applyAlignment="1" applyProtection="1">
      <alignment/>
      <protection/>
    </xf>
    <xf numFmtId="167" fontId="26" fillId="0" borderId="95" xfId="42" applyNumberFormat="1" applyFont="1" applyFill="1" applyBorder="1" applyAlignment="1" applyProtection="1">
      <alignment/>
      <protection/>
    </xf>
    <xf numFmtId="0" fontId="4" fillId="0" borderId="9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59" applyFont="1" applyAlignment="1">
      <alignment horizontal="left"/>
      <protection/>
    </xf>
    <xf numFmtId="0" fontId="3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26" fillId="0" borderId="97" xfId="0" applyFont="1" applyBorder="1" applyAlignment="1">
      <alignment/>
    </xf>
    <xf numFmtId="0" fontId="26" fillId="0" borderId="86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99" xfId="0" applyFont="1" applyBorder="1" applyAlignment="1">
      <alignment/>
    </xf>
    <xf numFmtId="0" fontId="20" fillId="0" borderId="100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19" fillId="0" borderId="96" xfId="0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0" fontId="20" fillId="0" borderId="12" xfId="72" applyNumberFormat="1" applyFont="1" applyBorder="1" applyAlignment="1">
      <alignment horizontal="center"/>
    </xf>
    <xf numFmtId="3" fontId="20" fillId="0" borderId="8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0" fontId="19" fillId="0" borderId="10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10" fontId="20" fillId="0" borderId="13" xfId="72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0" fontId="19" fillId="0" borderId="103" xfId="0" applyFont="1" applyBorder="1" applyAlignment="1">
      <alignment/>
    </xf>
    <xf numFmtId="0" fontId="20" fillId="0" borderId="103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49" fontId="40" fillId="0" borderId="10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9" fontId="19" fillId="0" borderId="103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49" fontId="19" fillId="0" borderId="103" xfId="0" applyNumberFormat="1" applyFont="1" applyBorder="1" applyAlignment="1">
      <alignment/>
    </xf>
    <xf numFmtId="0" fontId="19" fillId="0" borderId="70" xfId="0" applyFont="1" applyBorder="1" applyAlignment="1">
      <alignment/>
    </xf>
    <xf numFmtId="3" fontId="40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10" fontId="20" fillId="0" borderId="25" xfId="72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10" fontId="20" fillId="0" borderId="37" xfId="72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20" fillId="0" borderId="104" xfId="0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10" fontId="20" fillId="0" borderId="27" xfId="72" applyNumberFormat="1" applyFont="1" applyBorder="1" applyAlignment="1">
      <alignment/>
    </xf>
    <xf numFmtId="3" fontId="40" fillId="0" borderId="26" xfId="0" applyNumberFormat="1" applyFont="1" applyBorder="1" applyAlignment="1">
      <alignment/>
    </xf>
    <xf numFmtId="10" fontId="20" fillId="0" borderId="12" xfId="72" applyNumberFormat="1" applyFont="1" applyBorder="1" applyAlignment="1">
      <alignment/>
    </xf>
    <xf numFmtId="10" fontId="20" fillId="0" borderId="10" xfId="72" applyNumberFormat="1" applyFont="1" applyBorder="1" applyAlignment="1">
      <alignment/>
    </xf>
    <xf numFmtId="10" fontId="20" fillId="0" borderId="13" xfId="72" applyNumberFormat="1" applyFont="1" applyBorder="1" applyAlignment="1">
      <alignment/>
    </xf>
    <xf numFmtId="0" fontId="19" fillId="0" borderId="91" xfId="0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2" xfId="0" applyNumberFormat="1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98" xfId="0" applyFont="1" applyBorder="1" applyAlignment="1">
      <alignment/>
    </xf>
    <xf numFmtId="10" fontId="20" fillId="0" borderId="22" xfId="72" applyNumberFormat="1" applyFont="1" applyBorder="1" applyAlignment="1">
      <alignment/>
    </xf>
    <xf numFmtId="10" fontId="20" fillId="0" borderId="23" xfId="72" applyNumberFormat="1" applyFont="1" applyBorder="1" applyAlignment="1">
      <alignment/>
    </xf>
    <xf numFmtId="0" fontId="20" fillId="0" borderId="69" xfId="0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19" fillId="0" borderId="103" xfId="0" applyFont="1" applyBorder="1" applyAlignment="1" quotePrefix="1">
      <alignment/>
    </xf>
    <xf numFmtId="3" fontId="19" fillId="0" borderId="103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06" xfId="0" applyFont="1" applyBorder="1" applyAlignment="1">
      <alignment/>
    </xf>
    <xf numFmtId="3" fontId="20" fillId="0" borderId="10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10" fontId="20" fillId="0" borderId="37" xfId="72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40" fillId="0" borderId="0" xfId="0" applyFont="1" applyBorder="1" applyAlignment="1" quotePrefix="1">
      <alignment/>
    </xf>
    <xf numFmtId="3" fontId="19" fillId="0" borderId="0" xfId="0" applyNumberFormat="1" applyFont="1" applyBorder="1" applyAlignment="1">
      <alignment/>
    </xf>
    <xf numFmtId="0" fontId="9" fillId="0" borderId="92" xfId="59" applyFont="1" applyBorder="1">
      <alignment/>
      <protection/>
    </xf>
    <xf numFmtId="0" fontId="0" fillId="0" borderId="22" xfId="59" applyBorder="1">
      <alignment/>
      <protection/>
    </xf>
    <xf numFmtId="0" fontId="9" fillId="0" borderId="22" xfId="59" applyFont="1" applyBorder="1">
      <alignment/>
      <protection/>
    </xf>
    <xf numFmtId="0" fontId="18" fillId="0" borderId="49" xfId="59" applyFont="1" applyBorder="1">
      <alignment/>
      <protection/>
    </xf>
    <xf numFmtId="167" fontId="6" fillId="0" borderId="53" xfId="42" applyNumberFormat="1" applyFont="1" applyFill="1" applyBorder="1" applyAlignment="1" applyProtection="1">
      <alignment/>
      <protection/>
    </xf>
    <xf numFmtId="0" fontId="4" fillId="0" borderId="108" xfId="59" applyFont="1" applyBorder="1">
      <alignment/>
      <protection/>
    </xf>
    <xf numFmtId="167" fontId="4" fillId="0" borderId="109" xfId="42" applyNumberFormat="1" applyFont="1" applyFill="1" applyBorder="1" applyAlignment="1" applyProtection="1">
      <alignment/>
      <protection/>
    </xf>
    <xf numFmtId="167" fontId="4" fillId="0" borderId="110" xfId="42" applyNumberFormat="1" applyFont="1" applyFill="1" applyBorder="1" applyAlignment="1" applyProtection="1">
      <alignment/>
      <protection/>
    </xf>
    <xf numFmtId="167" fontId="4" fillId="0" borderId="111" xfId="42" applyNumberFormat="1" applyFont="1" applyFill="1" applyBorder="1" applyAlignment="1" applyProtection="1">
      <alignment/>
      <protection/>
    </xf>
    <xf numFmtId="0" fontId="4" fillId="0" borderId="112" xfId="59" applyFont="1" applyBorder="1">
      <alignment/>
      <protection/>
    </xf>
    <xf numFmtId="167" fontId="4" fillId="0" borderId="113" xfId="42" applyNumberFormat="1" applyFont="1" applyFill="1" applyBorder="1" applyAlignment="1" applyProtection="1">
      <alignment/>
      <protection/>
    </xf>
    <xf numFmtId="167" fontId="6" fillId="0" borderId="113" xfId="42" applyNumberFormat="1" applyFont="1" applyFill="1" applyBorder="1" applyAlignment="1" applyProtection="1">
      <alignment/>
      <protection/>
    </xf>
    <xf numFmtId="0" fontId="18" fillId="0" borderId="112" xfId="59" applyFont="1" applyBorder="1">
      <alignment/>
      <protection/>
    </xf>
    <xf numFmtId="0" fontId="6" fillId="0" borderId="114" xfId="59" applyFont="1" applyBorder="1">
      <alignment/>
      <protection/>
    </xf>
    <xf numFmtId="167" fontId="6" fillId="0" borderId="115" xfId="42" applyNumberFormat="1" applyFont="1" applyFill="1" applyBorder="1" applyAlignment="1" applyProtection="1">
      <alignment/>
      <protection/>
    </xf>
    <xf numFmtId="167" fontId="6" fillId="0" borderId="116" xfId="42" applyNumberFormat="1" applyFont="1" applyFill="1" applyBorder="1" applyAlignment="1" applyProtection="1">
      <alignment/>
      <protection/>
    </xf>
    <xf numFmtId="167" fontId="6" fillId="0" borderId="117" xfId="42" applyNumberFormat="1" applyFont="1" applyFill="1" applyBorder="1" applyAlignment="1" applyProtection="1">
      <alignment/>
      <protection/>
    </xf>
    <xf numFmtId="167" fontId="4" fillId="0" borderId="113" xfId="42" applyNumberFormat="1" applyFont="1" applyFill="1" applyBorder="1" applyAlignment="1" applyProtection="1">
      <alignment/>
      <protection/>
    </xf>
    <xf numFmtId="167" fontId="6" fillId="0" borderId="29" xfId="42" applyNumberFormat="1" applyFont="1" applyFill="1" applyBorder="1" applyAlignment="1" applyProtection="1">
      <alignment/>
      <protection/>
    </xf>
    <xf numFmtId="167" fontId="6" fillId="0" borderId="118" xfId="42" applyNumberFormat="1" applyFont="1" applyFill="1" applyBorder="1" applyAlignment="1" applyProtection="1">
      <alignment/>
      <protection/>
    </xf>
    <xf numFmtId="167" fontId="18" fillId="0" borderId="89" xfId="42" applyNumberFormat="1" applyFont="1" applyFill="1" applyBorder="1" applyAlignment="1" applyProtection="1">
      <alignment/>
      <protection/>
    </xf>
    <xf numFmtId="167" fontId="6" fillId="0" borderId="83" xfId="42" applyNumberFormat="1" applyFont="1" applyFill="1" applyBorder="1" applyAlignment="1" applyProtection="1">
      <alignment/>
      <protection/>
    </xf>
    <xf numFmtId="167" fontId="6" fillId="0" borderId="90" xfId="42" applyNumberFormat="1" applyFont="1" applyFill="1" applyBorder="1" applyAlignment="1" applyProtection="1">
      <alignment/>
      <protection/>
    </xf>
    <xf numFmtId="167" fontId="22" fillId="0" borderId="119" xfId="42" applyNumberFormat="1" applyFont="1" applyFill="1" applyBorder="1" applyAlignment="1" applyProtection="1">
      <alignment/>
      <protection/>
    </xf>
    <xf numFmtId="3" fontId="25" fillId="0" borderId="44" xfId="42" applyNumberFormat="1" applyFont="1" applyFill="1" applyBorder="1" applyAlignment="1" applyProtection="1">
      <alignment horizontal="right"/>
      <protection/>
    </xf>
    <xf numFmtId="3" fontId="25" fillId="0" borderId="120" xfId="42" applyNumberFormat="1" applyFont="1" applyFill="1" applyBorder="1" applyAlignment="1" applyProtection="1">
      <alignment horizontal="right"/>
      <protection/>
    </xf>
    <xf numFmtId="3" fontId="25" fillId="0" borderId="120" xfId="59" applyNumberFormat="1" applyFont="1" applyBorder="1">
      <alignment/>
      <protection/>
    </xf>
    <xf numFmtId="0" fontId="25" fillId="0" borderId="91" xfId="59" applyFont="1" applyBorder="1" applyAlignment="1">
      <alignment wrapText="1"/>
      <protection/>
    </xf>
    <xf numFmtId="49" fontId="8" fillId="0" borderId="0" xfId="0" applyNumberFormat="1" applyFont="1" applyAlignment="1">
      <alignment horizontal="centerContinuous"/>
    </xf>
    <xf numFmtId="3" fontId="9" fillId="0" borderId="121" xfId="60" applyNumberFormat="1" applyFont="1" applyBorder="1">
      <alignment/>
      <protection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170" fontId="26" fillId="0" borderId="0" xfId="64" applyNumberFormat="1" applyFont="1" applyFill="1" applyBorder="1" applyAlignment="1" applyProtection="1">
      <alignment horizontal="centerContinuous" vertical="center"/>
      <protection/>
    </xf>
    <xf numFmtId="0" fontId="25" fillId="0" borderId="0" xfId="64" applyFill="1">
      <alignment/>
      <protection/>
    </xf>
    <xf numFmtId="170" fontId="26" fillId="0" borderId="125" xfId="64" applyNumberFormat="1" applyFont="1" applyFill="1" applyBorder="1" applyAlignment="1" applyProtection="1">
      <alignment horizontal="centerContinuous" vertical="center"/>
      <protection/>
    </xf>
    <xf numFmtId="0" fontId="20" fillId="0" borderId="18" xfId="64" applyFont="1" applyFill="1" applyBorder="1" applyAlignment="1" applyProtection="1">
      <alignment horizontal="center" vertical="center" wrapText="1"/>
      <protection/>
    </xf>
    <xf numFmtId="0" fontId="20" fillId="0" borderId="37" xfId="64" applyFont="1" applyFill="1" applyBorder="1" applyAlignment="1" applyProtection="1">
      <alignment horizontal="center" vertical="center" wrapText="1"/>
      <protection/>
    </xf>
    <xf numFmtId="0" fontId="10" fillId="0" borderId="94" xfId="64" applyFont="1" applyFill="1" applyBorder="1" applyAlignment="1" applyProtection="1">
      <alignment horizontal="center" vertical="center" wrapText="1"/>
      <protection/>
    </xf>
    <xf numFmtId="0" fontId="10" fillId="0" borderId="73" xfId="64" applyFont="1" applyFill="1" applyBorder="1" applyAlignment="1" applyProtection="1">
      <alignment horizontal="center" vertical="center" wrapText="1"/>
      <protection/>
    </xf>
    <xf numFmtId="0" fontId="10" fillId="0" borderId="95" xfId="64" applyFont="1" applyFill="1" applyBorder="1" applyAlignment="1" applyProtection="1">
      <alignment horizontal="center" vertical="center" wrapText="1"/>
      <protection/>
    </xf>
    <xf numFmtId="0" fontId="9" fillId="0" borderId="0" xfId="64" applyFont="1" applyFill="1">
      <alignment/>
      <protection/>
    </xf>
    <xf numFmtId="0" fontId="10" fillId="0" borderId="126" xfId="64" applyFont="1" applyFill="1" applyBorder="1" applyAlignment="1" applyProtection="1">
      <alignment horizontal="left" vertical="center" wrapText="1" indent="1"/>
      <protection/>
    </xf>
    <xf numFmtId="0" fontId="10" fillId="0" borderId="74" xfId="64" applyFont="1" applyFill="1" applyBorder="1" applyAlignment="1" applyProtection="1">
      <alignment horizontal="left" vertical="center" wrapText="1" indent="1"/>
      <protection/>
    </xf>
    <xf numFmtId="170" fontId="10" fillId="0" borderId="74" xfId="64" applyNumberFormat="1" applyFont="1" applyFill="1" applyBorder="1" applyAlignment="1" applyProtection="1">
      <alignment horizontal="right" vertical="center" wrapText="1"/>
      <protection/>
    </xf>
    <xf numFmtId="170" fontId="10" fillId="0" borderId="127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>
      <alignment/>
      <protection/>
    </xf>
    <xf numFmtId="0" fontId="10" fillId="0" borderId="94" xfId="64" applyFont="1" applyFill="1" applyBorder="1" applyAlignment="1" applyProtection="1">
      <alignment horizontal="left" vertical="center" wrapText="1" indent="1"/>
      <protection/>
    </xf>
    <xf numFmtId="0" fontId="10" fillId="0" borderId="73" xfId="64" applyFont="1" applyFill="1" applyBorder="1" applyAlignment="1" applyProtection="1">
      <alignment horizontal="left" vertical="center" wrapText="1" indent="1"/>
      <protection/>
    </xf>
    <xf numFmtId="170" fontId="10" fillId="0" borderId="73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95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73" xfId="64" applyNumberFormat="1" applyFont="1" applyFill="1" applyBorder="1" applyAlignment="1" applyProtection="1">
      <alignment horizontal="right" vertical="center" wrapText="1"/>
      <protection/>
    </xf>
    <xf numFmtId="170" fontId="10" fillId="0" borderId="95" xfId="64" applyNumberFormat="1" applyFont="1" applyFill="1" applyBorder="1" applyAlignment="1" applyProtection="1">
      <alignment horizontal="right" vertical="center" wrapText="1"/>
      <protection/>
    </xf>
    <xf numFmtId="49" fontId="9" fillId="0" borderId="128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00" xfId="64" applyFont="1" applyFill="1" applyBorder="1" applyAlignment="1" applyProtection="1">
      <alignment horizontal="left" vertical="center" wrapText="1" indent="1"/>
      <protection/>
    </xf>
    <xf numFmtId="170" fontId="9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1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64" applyFont="1" applyFill="1" applyBorder="1" applyAlignment="1" applyProtection="1">
      <alignment horizontal="left" vertical="center" wrapText="1" indent="1"/>
      <protection/>
    </xf>
    <xf numFmtId="170" fontId="9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3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29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25" xfId="64" applyFont="1" applyFill="1" applyBorder="1" applyAlignment="1" applyProtection="1">
      <alignment horizontal="left" vertical="center" wrapText="1" indent="1"/>
      <protection/>
    </xf>
    <xf numFmtId="170" fontId="9" fillId="0" borderId="25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2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26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27" xfId="64" applyFont="1" applyFill="1" applyBorder="1" applyAlignment="1" applyProtection="1">
      <alignment horizontal="left" vertical="center" wrapText="1" indent="1"/>
      <protection/>
    </xf>
    <xf numFmtId="170" fontId="9" fillId="0" borderId="27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88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92" xfId="64" applyNumberFormat="1" applyFont="1" applyFill="1" applyBorder="1" applyAlignment="1" applyProtection="1">
      <alignment horizontal="left" vertical="center" wrapText="1" indent="1"/>
      <protection/>
    </xf>
    <xf numFmtId="170" fontId="9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23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4" applyFont="1" applyFill="1" applyBorder="1" applyAlignment="1" applyProtection="1">
      <alignment horizontal="left" vertical="center" wrapText="1" indent="1"/>
      <protection/>
    </xf>
    <xf numFmtId="170" fontId="11" fillId="0" borderId="10" xfId="64" applyNumberFormat="1" applyFont="1" applyFill="1" applyBorder="1" applyAlignment="1" applyProtection="1">
      <alignment horizontal="right" vertical="center" wrapText="1"/>
      <protection/>
    </xf>
    <xf numFmtId="170" fontId="11" fillId="0" borderId="13" xfId="64" applyNumberFormat="1" applyFont="1" applyFill="1" applyBorder="1" applyAlignment="1" applyProtection="1">
      <alignment horizontal="right" vertical="center" wrapText="1"/>
      <protection/>
    </xf>
    <xf numFmtId="0" fontId="9" fillId="0" borderId="10" xfId="64" applyFont="1" applyFill="1" applyBorder="1" applyAlignment="1" applyProtection="1">
      <alignment horizontal="left" vertical="center" wrapText="1" indent="2"/>
      <protection/>
    </xf>
    <xf numFmtId="170" fontId="9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3" xfId="64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4" applyFont="1" applyFill="1" applyBorder="1" applyAlignment="1" applyProtection="1">
      <alignment horizontal="left" vertical="center" wrapText="1" indent="2"/>
      <protection/>
    </xf>
    <xf numFmtId="170" fontId="9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23" xfId="6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4" applyFont="1" applyFill="1" applyBorder="1" applyAlignment="1" applyProtection="1">
      <alignment horizontal="left" indent="1"/>
      <protection/>
    </xf>
    <xf numFmtId="0" fontId="11" fillId="0" borderId="27" xfId="64" applyFont="1" applyFill="1" applyBorder="1" applyAlignment="1" applyProtection="1">
      <alignment horizontal="left" vertical="center" wrapText="1" indent="1"/>
      <protection/>
    </xf>
    <xf numFmtId="170" fontId="11" fillId="0" borderId="27" xfId="64" applyNumberFormat="1" applyFont="1" applyFill="1" applyBorder="1" applyAlignment="1" applyProtection="1">
      <alignment horizontal="right" vertical="center" wrapText="1"/>
      <protection/>
    </xf>
    <xf numFmtId="170" fontId="11" fillId="0" borderId="88" xfId="64" applyNumberFormat="1" applyFont="1" applyFill="1" applyBorder="1" applyAlignment="1" applyProtection="1">
      <alignment horizontal="right" vertical="center" wrapText="1"/>
      <protection/>
    </xf>
    <xf numFmtId="0" fontId="61" fillId="0" borderId="0" xfId="64" applyFont="1" applyFill="1">
      <alignment/>
      <protection/>
    </xf>
    <xf numFmtId="170" fontId="11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13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100" xfId="64" applyFont="1" applyFill="1" applyBorder="1" applyAlignment="1" applyProtection="1">
      <alignment horizontal="left" vertical="center" wrapText="1" indent="1"/>
      <protection/>
    </xf>
    <xf numFmtId="170" fontId="11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101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73" xfId="64" applyNumberFormat="1" applyFont="1" applyFill="1" applyBorder="1" applyAlignment="1" applyProtection="1">
      <alignment horizontal="right" vertical="center" wrapText="1"/>
      <protection/>
    </xf>
    <xf numFmtId="170" fontId="10" fillId="0" borderId="95" xfId="64" applyNumberFormat="1" applyFont="1" applyFill="1" applyBorder="1" applyAlignment="1" applyProtection="1">
      <alignment horizontal="right" vertical="center" wrapText="1"/>
      <protection/>
    </xf>
    <xf numFmtId="0" fontId="62" fillId="0" borderId="0" xfId="64" applyFont="1" applyFill="1">
      <alignment/>
      <protection/>
    </xf>
    <xf numFmtId="49" fontId="9" fillId="0" borderId="16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64" applyFont="1" applyFill="1" applyBorder="1" applyAlignment="1" applyProtection="1">
      <alignment horizontal="left" vertical="center" wrapText="1" indent="1"/>
      <protection/>
    </xf>
    <xf numFmtId="170" fontId="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170" fontId="13" fillId="0" borderId="73" xfId="64" applyNumberFormat="1" applyFont="1" applyFill="1" applyBorder="1" applyAlignment="1" applyProtection="1">
      <alignment horizontal="right" vertical="center" wrapText="1"/>
      <protection/>
    </xf>
    <xf numFmtId="170" fontId="13" fillId="0" borderId="95" xfId="64" applyNumberFormat="1" applyFont="1" applyFill="1" applyBorder="1" applyAlignment="1" applyProtection="1">
      <alignment horizontal="right" vertical="center" wrapText="1"/>
      <protection/>
    </xf>
    <xf numFmtId="49" fontId="10" fillId="0" borderId="94" xfId="64" applyNumberFormat="1" applyFont="1" applyFill="1" applyBorder="1" applyAlignment="1" applyProtection="1">
      <alignment horizontal="left" vertical="center" wrapText="1" indent="1"/>
      <protection/>
    </xf>
    <xf numFmtId="0" fontId="10" fillId="0" borderId="73" xfId="64" applyFont="1" applyFill="1" applyBorder="1" applyAlignment="1" applyProtection="1">
      <alignment horizontal="left" vertical="center" wrapText="1" indent="1"/>
      <protection/>
    </xf>
    <xf numFmtId="170" fontId="10" fillId="0" borderId="73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95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73" xfId="64" applyNumberFormat="1" applyFont="1" applyFill="1" applyBorder="1" applyAlignment="1" applyProtection="1">
      <alignment horizontal="right" vertical="center" wrapText="1"/>
      <protection/>
    </xf>
    <xf numFmtId="170" fontId="11" fillId="0" borderId="95" xfId="64" applyNumberFormat="1" applyFont="1" applyFill="1" applyBorder="1" applyAlignment="1" applyProtection="1">
      <alignment horizontal="right" vertical="center" wrapText="1"/>
      <protection/>
    </xf>
    <xf numFmtId="0" fontId="9" fillId="0" borderId="27" xfId="64" applyFont="1" applyFill="1" applyBorder="1" applyAlignment="1" applyProtection="1">
      <alignment horizontal="left" vertical="center" wrapText="1" indent="2"/>
      <protection/>
    </xf>
    <xf numFmtId="170" fontId="9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1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64" applyFont="1" applyFill="1" applyBorder="1" applyAlignment="1" applyProtection="1">
      <alignment horizontal="left" vertical="center" wrapText="1" indent="2"/>
      <protection/>
    </xf>
    <xf numFmtId="170" fontId="9" fillId="0" borderId="18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37" xfId="6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horizontal="left" vertical="center" wrapText="1" indent="1"/>
      <protection/>
    </xf>
    <xf numFmtId="0" fontId="20" fillId="0" borderId="0" xfId="64" applyFont="1" applyFill="1" applyBorder="1" applyAlignment="1" applyProtection="1">
      <alignment horizontal="left" vertical="center" wrapText="1" indent="1"/>
      <protection/>
    </xf>
    <xf numFmtId="170" fontId="10" fillId="0" borderId="0" xfId="64" applyNumberFormat="1" applyFont="1" applyFill="1" applyBorder="1" applyAlignment="1" applyProtection="1">
      <alignment horizontal="right" vertical="center" wrapText="1"/>
      <protection/>
    </xf>
    <xf numFmtId="0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 applyBorder="1" applyAlignment="1" applyProtection="1">
      <alignment vertical="center" wrapText="1"/>
      <protection/>
    </xf>
    <xf numFmtId="170" fontId="26" fillId="0" borderId="0" xfId="64" applyNumberFormat="1" applyFont="1" applyFill="1" applyBorder="1" applyAlignment="1" applyProtection="1">
      <alignment vertical="center" wrapText="1"/>
      <protection/>
    </xf>
    <xf numFmtId="0" fontId="10" fillId="0" borderId="74" xfId="64" applyFont="1" applyFill="1" applyBorder="1" applyAlignment="1" applyProtection="1">
      <alignment vertical="center" wrapText="1"/>
      <protection/>
    </xf>
    <xf numFmtId="170" fontId="10" fillId="0" borderId="74" xfId="64" applyNumberFormat="1" applyFont="1" applyFill="1" applyBorder="1" applyAlignment="1" applyProtection="1">
      <alignment vertical="center" wrapText="1"/>
      <protection/>
    </xf>
    <xf numFmtId="170" fontId="10" fillId="0" borderId="127" xfId="64" applyNumberFormat="1" applyFont="1" applyFill="1" applyBorder="1" applyAlignment="1" applyProtection="1">
      <alignment vertical="center" wrapText="1"/>
      <protection/>
    </xf>
    <xf numFmtId="170" fontId="9" fillId="0" borderId="11" xfId="64" applyNumberFormat="1" applyFont="1" applyFill="1" applyBorder="1" applyAlignment="1" applyProtection="1">
      <alignment vertical="center" wrapText="1"/>
      <protection locked="0"/>
    </xf>
    <xf numFmtId="170" fontId="9" fillId="0" borderId="12" xfId="64" applyNumberFormat="1" applyFont="1" applyFill="1" applyBorder="1" applyAlignment="1" applyProtection="1">
      <alignment vertical="center" wrapText="1"/>
      <protection locked="0"/>
    </xf>
    <xf numFmtId="170" fontId="9" fillId="0" borderId="10" xfId="64" applyNumberFormat="1" applyFont="1" applyFill="1" applyBorder="1" applyAlignment="1" applyProtection="1">
      <alignment vertical="center" wrapText="1"/>
      <protection locked="0"/>
    </xf>
    <xf numFmtId="170" fontId="9" fillId="0" borderId="13" xfId="64" applyNumberFormat="1" applyFont="1" applyFill="1" applyBorder="1" applyAlignment="1" applyProtection="1">
      <alignment vertical="center" wrapText="1"/>
      <protection locked="0"/>
    </xf>
    <xf numFmtId="170" fontId="9" fillId="0" borderId="22" xfId="64" applyNumberFormat="1" applyFont="1" applyFill="1" applyBorder="1" applyAlignment="1" applyProtection="1">
      <alignment vertical="center" wrapText="1"/>
      <protection locked="0"/>
    </xf>
    <xf numFmtId="170" fontId="9" fillId="0" borderId="23" xfId="64" applyNumberFormat="1" applyFont="1" applyFill="1" applyBorder="1" applyAlignment="1" applyProtection="1">
      <alignment vertical="center" wrapText="1"/>
      <protection locked="0"/>
    </xf>
    <xf numFmtId="0" fontId="9" fillId="0" borderId="130" xfId="64" applyFont="1" applyFill="1" applyBorder="1" applyAlignment="1" applyProtection="1">
      <alignment horizontal="left" vertical="center" wrapText="1" indent="1"/>
      <protection/>
    </xf>
    <xf numFmtId="0" fontId="9" fillId="0" borderId="0" xfId="64" applyFont="1" applyFill="1" applyBorder="1" applyAlignment="1" applyProtection="1">
      <alignment horizontal="left" vertical="center" wrapText="1" indent="1"/>
      <protection/>
    </xf>
    <xf numFmtId="0" fontId="9" fillId="0" borderId="10" xfId="64" applyFont="1" applyFill="1" applyBorder="1" applyAlignment="1" applyProtection="1">
      <alignment horizontal="left" indent="1"/>
      <protection/>
    </xf>
    <xf numFmtId="0" fontId="9" fillId="0" borderId="22" xfId="64" applyFont="1" applyFill="1" applyBorder="1" applyAlignment="1" applyProtection="1">
      <alignment horizontal="left" vertical="center" wrapText="1" indent="1"/>
      <protection/>
    </xf>
    <xf numFmtId="0" fontId="9" fillId="0" borderId="18" xfId="64" applyFont="1" applyFill="1" applyBorder="1" applyAlignment="1" applyProtection="1">
      <alignment horizontal="left" vertical="center" wrapText="1" indent="1"/>
      <protection/>
    </xf>
    <xf numFmtId="170" fontId="9" fillId="0" borderId="18" xfId="64" applyNumberFormat="1" applyFont="1" applyFill="1" applyBorder="1" applyAlignment="1" applyProtection="1">
      <alignment vertical="center" wrapText="1"/>
      <protection locked="0"/>
    </xf>
    <xf numFmtId="170" fontId="9" fillId="0" borderId="37" xfId="64" applyNumberFormat="1" applyFont="1" applyFill="1" applyBorder="1" applyAlignment="1" applyProtection="1">
      <alignment vertical="center" wrapText="1"/>
      <protection locked="0"/>
    </xf>
    <xf numFmtId="0" fontId="10" fillId="0" borderId="73" xfId="64" applyFont="1" applyFill="1" applyBorder="1" applyAlignment="1" applyProtection="1">
      <alignment vertical="center" wrapText="1"/>
      <protection/>
    </xf>
    <xf numFmtId="170" fontId="10" fillId="0" borderId="73" xfId="64" applyNumberFormat="1" applyFont="1" applyFill="1" applyBorder="1" applyAlignment="1" applyProtection="1">
      <alignment vertical="center" wrapText="1"/>
      <protection/>
    </xf>
    <xf numFmtId="170" fontId="10" fillId="0" borderId="95" xfId="64" applyNumberFormat="1" applyFont="1" applyFill="1" applyBorder="1" applyAlignment="1" applyProtection="1">
      <alignment vertical="center" wrapText="1"/>
      <protection/>
    </xf>
    <xf numFmtId="170" fontId="9" fillId="0" borderId="27" xfId="64" applyNumberFormat="1" applyFont="1" applyFill="1" applyBorder="1" applyAlignment="1" applyProtection="1">
      <alignment vertical="center" wrapText="1"/>
      <protection locked="0"/>
    </xf>
    <xf numFmtId="170" fontId="9" fillId="0" borderId="88" xfId="64" applyNumberFormat="1" applyFont="1" applyFill="1" applyBorder="1" applyAlignment="1" applyProtection="1">
      <alignment vertical="center" wrapText="1"/>
      <protection locked="0"/>
    </xf>
    <xf numFmtId="170" fontId="10" fillId="0" borderId="73" xfId="64" applyNumberFormat="1" applyFont="1" applyFill="1" applyBorder="1" applyAlignment="1" applyProtection="1">
      <alignment vertical="center" wrapText="1"/>
      <protection locked="0"/>
    </xf>
    <xf numFmtId="170" fontId="10" fillId="0" borderId="95" xfId="64" applyNumberFormat="1" applyFont="1" applyFill="1" applyBorder="1" applyAlignment="1" applyProtection="1">
      <alignment vertical="center" wrapText="1"/>
      <protection locked="0"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170" fontId="9" fillId="0" borderId="100" xfId="64" applyNumberFormat="1" applyFont="1" applyFill="1" applyBorder="1" applyAlignment="1" applyProtection="1">
      <alignment vertical="center" wrapText="1"/>
      <protection locked="0"/>
    </xf>
    <xf numFmtId="170" fontId="9" fillId="0" borderId="101" xfId="64" applyNumberFormat="1" applyFont="1" applyFill="1" applyBorder="1" applyAlignment="1" applyProtection="1">
      <alignment vertical="center" wrapText="1"/>
      <protection locked="0"/>
    </xf>
    <xf numFmtId="170" fontId="9" fillId="19" borderId="18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0" xfId="64" applyNumberFormat="1" applyFont="1" applyFill="1" applyBorder="1" applyAlignment="1" applyProtection="1">
      <alignment vertical="center" wrapText="1"/>
      <protection/>
    </xf>
    <xf numFmtId="0" fontId="20" fillId="0" borderId="0" xfId="64" applyFont="1" applyFill="1" applyBorder="1" applyAlignment="1" applyProtection="1">
      <alignment vertical="center" wrapText="1"/>
      <protection/>
    </xf>
    <xf numFmtId="0" fontId="25" fillId="0" borderId="0" xfId="64" applyFont="1" applyFill="1">
      <alignment/>
      <protection/>
    </xf>
    <xf numFmtId="0" fontId="10" fillId="0" borderId="94" xfId="64" applyFont="1" applyFill="1" applyBorder="1" applyAlignment="1" applyProtection="1">
      <alignment horizontal="left" vertical="center" wrapText="1" indent="1"/>
      <protection/>
    </xf>
    <xf numFmtId="3" fontId="10" fillId="0" borderId="73" xfId="64" applyNumberFormat="1" applyFont="1" applyFill="1" applyBorder="1" applyAlignment="1" applyProtection="1">
      <alignment vertical="center" wrapText="1"/>
      <protection/>
    </xf>
    <xf numFmtId="3" fontId="10" fillId="0" borderId="95" xfId="64" applyNumberFormat="1" applyFont="1" applyFill="1" applyBorder="1" applyAlignment="1" applyProtection="1">
      <alignment vertical="center" wrapText="1"/>
      <protection/>
    </xf>
    <xf numFmtId="49" fontId="9" fillId="0" borderId="0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64" applyFont="1" applyFill="1" applyBorder="1" applyAlignment="1" applyProtection="1">
      <alignment horizontal="left" vertical="center" wrapText="1" indent="1"/>
      <protection/>
    </xf>
    <xf numFmtId="170" fontId="9" fillId="0" borderId="0" xfId="64" applyNumberFormat="1" applyFont="1" applyFill="1" applyBorder="1" applyAlignment="1" applyProtection="1">
      <alignment vertical="center" wrapText="1"/>
      <protection locked="0"/>
    </xf>
    <xf numFmtId="3" fontId="9" fillId="0" borderId="11" xfId="64" applyNumberFormat="1" applyFont="1" applyFill="1" applyBorder="1" applyAlignment="1" applyProtection="1">
      <alignment vertical="center" wrapText="1"/>
      <protection/>
    </xf>
    <xf numFmtId="3" fontId="9" fillId="0" borderId="12" xfId="64" applyNumberFormat="1" applyFont="1" applyFill="1" applyBorder="1" applyAlignment="1" applyProtection="1">
      <alignment vertical="center" wrapText="1"/>
      <protection/>
    </xf>
    <xf numFmtId="3" fontId="9" fillId="0" borderId="25" xfId="64" applyNumberFormat="1" applyFont="1" applyFill="1" applyBorder="1" applyAlignment="1" applyProtection="1">
      <alignment vertical="center" wrapText="1"/>
      <protection locked="0"/>
    </xf>
    <xf numFmtId="3" fontId="9" fillId="0" borderId="102" xfId="64" applyNumberFormat="1" applyFont="1" applyFill="1" applyBorder="1" applyAlignment="1" applyProtection="1">
      <alignment vertical="center" wrapText="1"/>
      <protection locked="0"/>
    </xf>
    <xf numFmtId="0" fontId="4" fillId="0" borderId="0" xfId="65" applyFill="1">
      <alignment/>
      <protection/>
    </xf>
    <xf numFmtId="0" fontId="20" fillId="0" borderId="73" xfId="65" applyFont="1" applyFill="1" applyBorder="1" applyAlignment="1">
      <alignment horizontal="center" vertical="center" wrapText="1"/>
      <protection/>
    </xf>
    <xf numFmtId="0" fontId="20" fillId="0" borderId="131" xfId="65" applyFont="1" applyFill="1" applyBorder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0" fontId="10" fillId="0" borderId="94" xfId="65" applyFont="1" applyFill="1" applyBorder="1" applyAlignment="1">
      <alignment horizontal="center" vertical="center" wrapText="1"/>
      <protection/>
    </xf>
    <xf numFmtId="0" fontId="10" fillId="0" borderId="73" xfId="65" applyFont="1" applyFill="1" applyBorder="1" applyAlignment="1">
      <alignment horizontal="center" vertical="center" wrapText="1"/>
      <protection/>
    </xf>
    <xf numFmtId="0" fontId="10" fillId="0" borderId="95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 applyProtection="1">
      <alignment horizontal="center" vertical="center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9" fillId="0" borderId="10" xfId="65" applyFont="1" applyFill="1" applyBorder="1" applyAlignment="1" applyProtection="1">
      <alignment vertical="center" wrapText="1"/>
      <protection locked="0"/>
    </xf>
    <xf numFmtId="170" fontId="9" fillId="0" borderId="10" xfId="65" applyNumberFormat="1" applyFont="1" applyFill="1" applyBorder="1" applyAlignment="1" applyProtection="1">
      <alignment vertical="center"/>
      <protection locked="0"/>
    </xf>
    <xf numFmtId="170" fontId="9" fillId="0" borderId="85" xfId="65" applyNumberFormat="1" applyFont="1" applyFill="1" applyBorder="1" applyAlignment="1" applyProtection="1">
      <alignment vertical="center"/>
      <protection locked="0"/>
    </xf>
    <xf numFmtId="170" fontId="10" fillId="0" borderId="85" xfId="65" applyNumberFormat="1" applyFont="1" applyFill="1" applyBorder="1" applyAlignment="1" applyProtection="1">
      <alignment vertical="center"/>
      <protection/>
    </xf>
    <xf numFmtId="170" fontId="10" fillId="0" borderId="13" xfId="65" applyNumberFormat="1" applyFont="1" applyFill="1" applyBorder="1" applyAlignment="1" applyProtection="1">
      <alignment vertical="center"/>
      <protection/>
    </xf>
    <xf numFmtId="0" fontId="9" fillId="0" borderId="92" xfId="65" applyFont="1" applyFill="1" applyBorder="1" applyAlignment="1" applyProtection="1">
      <alignment horizontal="center" vertical="center"/>
      <protection/>
    </xf>
    <xf numFmtId="0" fontId="9" fillId="0" borderId="22" xfId="65" applyFont="1" applyFill="1" applyBorder="1" applyAlignment="1" applyProtection="1">
      <alignment vertical="center" wrapText="1"/>
      <protection/>
    </xf>
    <xf numFmtId="0" fontId="9" fillId="0" borderId="22" xfId="65" applyFont="1" applyFill="1" applyBorder="1" applyAlignment="1" applyProtection="1">
      <alignment vertical="center" wrapText="1"/>
      <protection locked="0"/>
    </xf>
    <xf numFmtId="170" fontId="9" fillId="0" borderId="22" xfId="65" applyNumberFormat="1" applyFont="1" applyFill="1" applyBorder="1" applyAlignment="1" applyProtection="1">
      <alignment vertical="center"/>
      <protection locked="0"/>
    </xf>
    <xf numFmtId="170" fontId="9" fillId="0" borderId="132" xfId="65" applyNumberFormat="1" applyFont="1" applyFill="1" applyBorder="1" applyAlignment="1" applyProtection="1">
      <alignment vertical="center"/>
      <protection locked="0"/>
    </xf>
    <xf numFmtId="0" fontId="9" fillId="0" borderId="17" xfId="65" applyFont="1" applyFill="1" applyBorder="1" applyAlignment="1" applyProtection="1">
      <alignment horizontal="center" vertical="center"/>
      <protection/>
    </xf>
    <xf numFmtId="0" fontId="9" fillId="0" borderId="18" xfId="65" applyFont="1" applyFill="1" applyBorder="1" applyAlignment="1" applyProtection="1">
      <alignment vertical="center" wrapText="1"/>
      <protection/>
    </xf>
    <xf numFmtId="0" fontId="9" fillId="0" borderId="18" xfId="65" applyFont="1" applyFill="1" applyBorder="1" applyAlignment="1" applyProtection="1">
      <alignment vertical="center" wrapText="1"/>
      <protection locked="0"/>
    </xf>
    <xf numFmtId="170" fontId="9" fillId="0" borderId="18" xfId="65" applyNumberFormat="1" applyFont="1" applyFill="1" applyBorder="1" applyAlignment="1" applyProtection="1">
      <alignment vertical="center"/>
      <protection locked="0"/>
    </xf>
    <xf numFmtId="170" fontId="9" fillId="0" borderId="122" xfId="65" applyNumberFormat="1" applyFont="1" applyFill="1" applyBorder="1" applyAlignment="1" applyProtection="1">
      <alignment vertical="center"/>
      <protection locked="0"/>
    </xf>
    <xf numFmtId="170" fontId="10" fillId="0" borderId="73" xfId="65" applyNumberFormat="1" applyFont="1" applyFill="1" applyBorder="1" applyAlignment="1" applyProtection="1">
      <alignment vertical="center"/>
      <protection/>
    </xf>
    <xf numFmtId="170" fontId="10" fillId="0" borderId="131" xfId="65" applyNumberFormat="1" applyFont="1" applyFill="1" applyBorder="1" applyAlignment="1" applyProtection="1">
      <alignment vertical="center"/>
      <protection/>
    </xf>
    <xf numFmtId="170" fontId="10" fillId="0" borderId="95" xfId="65" applyNumberFormat="1" applyFont="1" applyFill="1" applyBorder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4" fillId="0" borderId="0" xfId="65" applyFill="1" applyProtection="1">
      <alignment/>
      <protection locked="0"/>
    </xf>
    <xf numFmtId="170" fontId="10" fillId="0" borderId="37" xfId="65" applyNumberFormat="1" applyFont="1" applyFill="1" applyBorder="1" applyAlignment="1" applyProtection="1">
      <alignment vertical="center"/>
      <protection/>
    </xf>
    <xf numFmtId="170" fontId="20" fillId="0" borderId="73" xfId="65" applyNumberFormat="1" applyFont="1" applyFill="1" applyBorder="1" applyAlignment="1" applyProtection="1">
      <alignment vertical="center"/>
      <protection/>
    </xf>
    <xf numFmtId="170" fontId="4" fillId="0" borderId="0" xfId="65" applyNumberFormat="1" applyFill="1" applyAlignment="1">
      <alignment horizontal="center" vertical="center" wrapText="1"/>
      <protection/>
    </xf>
    <xf numFmtId="170" fontId="4" fillId="0" borderId="0" xfId="65" applyNumberFormat="1" applyFill="1" applyAlignment="1">
      <alignment vertical="center" wrapText="1"/>
      <protection/>
    </xf>
    <xf numFmtId="170" fontId="37" fillId="0" borderId="0" xfId="65" applyNumberFormat="1" applyFont="1" applyFill="1" applyAlignment="1">
      <alignment horizontal="right" vertical="center"/>
      <protection/>
    </xf>
    <xf numFmtId="170" fontId="20" fillId="0" borderId="133" xfId="65" applyNumberFormat="1" applyFont="1" applyFill="1" applyBorder="1" applyAlignment="1">
      <alignment horizontal="centerContinuous" vertical="center"/>
      <protection/>
    </xf>
    <xf numFmtId="170" fontId="20" fillId="0" borderId="105" xfId="65" applyNumberFormat="1" applyFont="1" applyFill="1" applyBorder="1" applyAlignment="1">
      <alignment horizontal="centerContinuous" vertical="center"/>
      <protection/>
    </xf>
    <xf numFmtId="170" fontId="20" fillId="0" borderId="134" xfId="65" applyNumberFormat="1" applyFont="1" applyFill="1" applyBorder="1" applyAlignment="1">
      <alignment horizontal="centerContinuous" vertical="center"/>
      <protection/>
    </xf>
    <xf numFmtId="170" fontId="24" fillId="0" borderId="0" xfId="65" applyNumberFormat="1" applyFont="1" applyFill="1" applyAlignment="1">
      <alignment vertical="center"/>
      <protection/>
    </xf>
    <xf numFmtId="170" fontId="20" fillId="0" borderId="123" xfId="65" applyNumberFormat="1" applyFont="1" applyFill="1" applyBorder="1" applyAlignment="1">
      <alignment horizontal="center" vertical="center"/>
      <protection/>
    </xf>
    <xf numFmtId="170" fontId="20" fillId="0" borderId="122" xfId="65" applyNumberFormat="1" applyFont="1" applyFill="1" applyBorder="1" applyAlignment="1">
      <alignment horizontal="center" vertical="center"/>
      <protection/>
    </xf>
    <xf numFmtId="170" fontId="20" fillId="0" borderId="37" xfId="65" applyNumberFormat="1" applyFont="1" applyFill="1" applyBorder="1" applyAlignment="1">
      <alignment horizontal="center" vertical="center" wrapText="1"/>
      <protection/>
    </xf>
    <xf numFmtId="170" fontId="24" fillId="0" borderId="0" xfId="65" applyNumberFormat="1" applyFont="1" applyFill="1" applyAlignment="1">
      <alignment horizontal="center" vertical="center"/>
      <protection/>
    </xf>
    <xf numFmtId="170" fontId="10" fillId="0" borderId="93" xfId="65" applyNumberFormat="1" applyFont="1" applyFill="1" applyBorder="1" applyAlignment="1">
      <alignment horizontal="center" vertical="center" wrapText="1"/>
      <protection/>
    </xf>
    <xf numFmtId="170" fontId="10" fillId="0" borderId="73" xfId="65" applyNumberFormat="1" applyFont="1" applyFill="1" applyBorder="1" applyAlignment="1">
      <alignment horizontal="center" vertical="center" wrapText="1"/>
      <protection/>
    </xf>
    <xf numFmtId="170" fontId="10" fillId="0" borderId="131" xfId="65" applyNumberFormat="1" applyFont="1" applyFill="1" applyBorder="1" applyAlignment="1">
      <alignment horizontal="center" vertical="center" wrapText="1"/>
      <protection/>
    </xf>
    <xf numFmtId="170" fontId="10" fillId="0" borderId="20" xfId="65" applyNumberFormat="1" applyFont="1" applyFill="1" applyBorder="1" applyAlignment="1">
      <alignment horizontal="center" vertical="center" wrapText="1"/>
      <protection/>
    </xf>
    <xf numFmtId="170" fontId="10" fillId="0" borderId="0" xfId="65" applyNumberFormat="1" applyFont="1" applyFill="1" applyAlignment="1">
      <alignment horizontal="center" vertical="center" wrapText="1"/>
      <protection/>
    </xf>
    <xf numFmtId="170" fontId="10" fillId="0" borderId="16" xfId="65" applyNumberFormat="1" applyFont="1" applyFill="1" applyBorder="1" applyAlignment="1">
      <alignment horizontal="right" vertical="center" wrapText="1" indent="1"/>
      <protection/>
    </xf>
    <xf numFmtId="170" fontId="10" fillId="0" borderId="11" xfId="65" applyNumberFormat="1" applyFont="1" applyFill="1" applyBorder="1" applyAlignment="1">
      <alignment horizontal="left" vertical="center" wrapText="1" indent="1"/>
      <protection/>
    </xf>
    <xf numFmtId="1" fontId="6" fillId="19" borderId="11" xfId="65" applyNumberFormat="1" applyFont="1" applyFill="1" applyBorder="1" applyAlignment="1" applyProtection="1">
      <alignment horizontal="center" vertical="center" wrapText="1"/>
      <protection/>
    </xf>
    <xf numFmtId="170" fontId="10" fillId="0" borderId="11" xfId="65" applyNumberFormat="1" applyFont="1" applyFill="1" applyBorder="1" applyAlignment="1" applyProtection="1">
      <alignment vertical="center" wrapText="1"/>
      <protection/>
    </xf>
    <xf numFmtId="170" fontId="10" fillId="0" borderId="133" xfId="65" applyNumberFormat="1" applyFont="1" applyFill="1" applyBorder="1" applyAlignment="1" applyProtection="1">
      <alignment vertical="center" wrapText="1"/>
      <protection/>
    </xf>
    <xf numFmtId="170" fontId="10" fillId="0" borderId="135" xfId="65" applyNumberFormat="1" applyFont="1" applyFill="1" applyBorder="1" applyAlignment="1">
      <alignment vertical="center" wrapText="1"/>
      <protection/>
    </xf>
    <xf numFmtId="170" fontId="10" fillId="0" borderId="14" xfId="65" applyNumberFormat="1" applyFont="1" applyFill="1" applyBorder="1" applyAlignment="1">
      <alignment horizontal="right" vertical="center" wrapText="1" indent="1"/>
      <protection/>
    </xf>
    <xf numFmtId="170" fontId="9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65" applyNumberFormat="1" applyFont="1" applyFill="1" applyBorder="1" applyAlignment="1" applyProtection="1">
      <alignment vertical="center" wrapText="1"/>
      <protection locked="0"/>
    </xf>
    <xf numFmtId="170" fontId="9" fillId="0" borderId="85" xfId="65" applyNumberFormat="1" applyFont="1" applyFill="1" applyBorder="1" applyAlignment="1" applyProtection="1">
      <alignment vertical="center" wrapText="1"/>
      <protection locked="0"/>
    </xf>
    <xf numFmtId="170" fontId="9" fillId="0" borderId="15" xfId="65" applyNumberFormat="1" applyFont="1" applyFill="1" applyBorder="1" applyAlignment="1">
      <alignment vertical="center" wrapText="1"/>
      <protection/>
    </xf>
    <xf numFmtId="170" fontId="10" fillId="0" borderId="10" xfId="65" applyNumberFormat="1" applyFont="1" applyFill="1" applyBorder="1" applyAlignment="1" applyProtection="1">
      <alignment horizontal="left" vertical="center" wrapText="1" indent="1"/>
      <protection/>
    </xf>
    <xf numFmtId="1" fontId="6" fillId="19" borderId="10" xfId="65" applyNumberFormat="1" applyFont="1" applyFill="1" applyBorder="1" applyAlignment="1" applyProtection="1">
      <alignment horizontal="center" vertical="center" wrapText="1"/>
      <protection/>
    </xf>
    <xf numFmtId="170" fontId="10" fillId="0" borderId="10" xfId="65" applyNumberFormat="1" applyFont="1" applyFill="1" applyBorder="1" applyAlignment="1" applyProtection="1">
      <alignment vertical="center" wrapText="1"/>
      <protection/>
    </xf>
    <xf numFmtId="170" fontId="10" fillId="0" borderId="85" xfId="65" applyNumberFormat="1" applyFont="1" applyFill="1" applyBorder="1" applyAlignment="1" applyProtection="1">
      <alignment vertical="center" wrapText="1"/>
      <protection/>
    </xf>
    <xf numFmtId="170" fontId="10" fillId="0" borderId="15" xfId="65" applyNumberFormat="1" applyFont="1" applyFill="1" applyBorder="1" applyAlignment="1">
      <alignment vertical="center" wrapText="1"/>
      <protection/>
    </xf>
    <xf numFmtId="170" fontId="10" fillId="0" borderId="10" xfId="65" applyNumberFormat="1" applyFont="1" applyFill="1" applyBorder="1" applyAlignment="1" applyProtection="1">
      <alignment horizontal="left" vertical="center" wrapText="1" indent="1"/>
      <protection/>
    </xf>
    <xf numFmtId="170" fontId="10" fillId="0" borderId="100" xfId="65" applyNumberFormat="1" applyFont="1" applyFill="1" applyBorder="1" applyAlignment="1" applyProtection="1">
      <alignment horizontal="left" vertical="center" wrapText="1" indent="1"/>
      <protection locked="0"/>
    </xf>
    <xf numFmtId="1" fontId="6" fillId="19" borderId="22" xfId="65" applyNumberFormat="1" applyFont="1" applyFill="1" applyBorder="1" applyAlignment="1" applyProtection="1">
      <alignment horizontal="center" vertical="center" wrapText="1"/>
      <protection/>
    </xf>
    <xf numFmtId="170" fontId="10" fillId="0" borderId="100" xfId="65" applyNumberFormat="1" applyFont="1" applyFill="1" applyBorder="1" applyAlignment="1" applyProtection="1">
      <alignment vertical="center" wrapText="1"/>
      <protection/>
    </xf>
    <xf numFmtId="170" fontId="10" fillId="0" borderId="136" xfId="65" applyNumberFormat="1" applyFont="1" applyFill="1" applyBorder="1" applyAlignment="1" applyProtection="1">
      <alignment vertical="center" wrapText="1"/>
      <protection/>
    </xf>
    <xf numFmtId="1" fontId="4" fillId="0" borderId="136" xfId="65" applyNumberFormat="1" applyFont="1" applyFill="1" applyBorder="1" applyAlignment="1" applyProtection="1">
      <alignment horizontal="center" vertical="center" wrapText="1"/>
      <protection locked="0"/>
    </xf>
    <xf numFmtId="170" fontId="9" fillId="0" borderId="100" xfId="65" applyNumberFormat="1" applyFont="1" applyFill="1" applyBorder="1" applyAlignment="1" applyProtection="1">
      <alignment vertical="center" wrapText="1"/>
      <protection locked="0"/>
    </xf>
    <xf numFmtId="170" fontId="9" fillId="0" borderId="136" xfId="65" applyNumberFormat="1" applyFont="1" applyFill="1" applyBorder="1" applyAlignment="1" applyProtection="1">
      <alignment vertical="center" wrapText="1"/>
      <protection locked="0"/>
    </xf>
    <xf numFmtId="170" fontId="10" fillId="0" borderId="73" xfId="65" applyNumberFormat="1" applyFont="1" applyFill="1" applyBorder="1" applyAlignment="1">
      <alignment horizontal="left" vertical="center" wrapText="1" indent="1"/>
      <protection/>
    </xf>
    <xf numFmtId="1" fontId="9" fillId="19" borderId="131" xfId="65" applyNumberFormat="1" applyFont="1" applyFill="1" applyBorder="1" applyAlignment="1" applyProtection="1">
      <alignment vertical="center" wrapText="1"/>
      <protection/>
    </xf>
    <xf numFmtId="170" fontId="10" fillId="0" borderId="73" xfId="65" applyNumberFormat="1" applyFont="1" applyFill="1" applyBorder="1" applyAlignment="1" applyProtection="1">
      <alignment vertical="center" wrapText="1"/>
      <protection/>
    </xf>
    <xf numFmtId="170" fontId="10" fillId="0" borderId="131" xfId="65" applyNumberFormat="1" applyFont="1" applyFill="1" applyBorder="1" applyAlignment="1" applyProtection="1">
      <alignment vertical="center" wrapText="1"/>
      <protection/>
    </xf>
    <xf numFmtId="170" fontId="10" fillId="0" borderId="124" xfId="65" applyNumberFormat="1" applyFont="1" applyFill="1" applyBorder="1" applyAlignment="1">
      <alignment vertical="center" wrapText="1"/>
      <protection/>
    </xf>
    <xf numFmtId="170" fontId="23" fillId="0" borderId="0" xfId="65" applyNumberFormat="1" applyFont="1" applyFill="1" applyAlignment="1">
      <alignment horizontal="center" vertical="center" wrapText="1"/>
      <protection/>
    </xf>
    <xf numFmtId="170" fontId="23" fillId="0" borderId="0" xfId="65" applyNumberFormat="1" applyFont="1" applyFill="1" applyAlignment="1">
      <alignment vertical="center" wrapText="1"/>
      <protection/>
    </xf>
    <xf numFmtId="0" fontId="20" fillId="0" borderId="94" xfId="65" applyFont="1" applyFill="1" applyBorder="1" applyAlignment="1">
      <alignment horizontal="center" vertical="center" wrapText="1"/>
      <protection/>
    </xf>
    <xf numFmtId="0" fontId="20" fillId="0" borderId="95" xfId="65" applyFont="1" applyFill="1" applyBorder="1" applyAlignment="1">
      <alignment horizontal="center" vertical="center" wrapText="1"/>
      <protection/>
    </xf>
    <xf numFmtId="0" fontId="63" fillId="0" borderId="94" xfId="65" applyFont="1" applyFill="1" applyBorder="1" applyAlignment="1">
      <alignment horizontal="center" vertical="center" wrapText="1"/>
      <protection/>
    </xf>
    <xf numFmtId="0" fontId="63" fillId="0" borderId="73" xfId="65" applyFont="1" applyFill="1" applyBorder="1" applyAlignment="1">
      <alignment horizontal="center" vertical="center" wrapText="1"/>
      <protection/>
    </xf>
    <xf numFmtId="0" fontId="63" fillId="0" borderId="95" xfId="65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 applyProtection="1">
      <alignment horizontal="right" vertical="center" wrapText="1" indent="1"/>
      <protection/>
    </xf>
    <xf numFmtId="0" fontId="64" fillId="0" borderId="137" xfId="65" applyFont="1" applyFill="1" applyBorder="1" applyAlignment="1" applyProtection="1">
      <alignment horizontal="left" vertical="center" wrapText="1" indent="1"/>
      <protection locked="0"/>
    </xf>
    <xf numFmtId="170" fontId="9" fillId="0" borderId="27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88" xfId="65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65" applyFill="1" applyAlignment="1">
      <alignment vertical="center" wrapText="1"/>
      <protection/>
    </xf>
    <xf numFmtId="0" fontId="9" fillId="0" borderId="14" xfId="65" applyFont="1" applyFill="1" applyBorder="1" applyAlignment="1" applyProtection="1">
      <alignment horizontal="right" vertical="center" wrapText="1" indent="1"/>
      <protection/>
    </xf>
    <xf numFmtId="0" fontId="64" fillId="0" borderId="130" xfId="65" applyFont="1" applyFill="1" applyBorder="1" applyAlignment="1" applyProtection="1">
      <alignment horizontal="left" vertical="center" wrapText="1" indent="1"/>
      <protection locked="0"/>
    </xf>
    <xf numFmtId="170" fontId="9" fillId="0" borderId="10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13" xfId="65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4" xfId="65" applyFont="1" applyFill="1" applyBorder="1" applyAlignment="1">
      <alignment horizontal="right" vertical="center" wrapText="1" indent="1"/>
      <protection/>
    </xf>
    <xf numFmtId="0" fontId="64" fillId="0" borderId="130" xfId="65" applyFont="1" applyFill="1" applyBorder="1" applyAlignment="1" applyProtection="1">
      <alignment horizontal="left" vertical="center" wrapText="1" indent="8"/>
      <protection locked="0"/>
    </xf>
    <xf numFmtId="0" fontId="9" fillId="0" borderId="17" xfId="65" applyFont="1" applyFill="1" applyBorder="1" applyAlignment="1">
      <alignment horizontal="right" vertical="center" wrapText="1" indent="1"/>
      <protection/>
    </xf>
    <xf numFmtId="170" fontId="9" fillId="0" borderId="18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37" xfId="65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29" xfId="65" applyFont="1" applyFill="1" applyBorder="1" applyAlignment="1">
      <alignment horizontal="right" vertical="center" wrapText="1" indent="1"/>
      <protection/>
    </xf>
    <xf numFmtId="0" fontId="10" fillId="0" borderId="25" xfId="65" applyFont="1" applyFill="1" applyBorder="1" applyAlignment="1">
      <alignment vertical="center" wrapText="1"/>
      <protection/>
    </xf>
    <xf numFmtId="170" fontId="10" fillId="0" borderId="25" xfId="65" applyNumberFormat="1" applyFont="1" applyFill="1" applyBorder="1" applyAlignment="1">
      <alignment horizontal="right" vertical="center" wrapText="1" indent="2"/>
      <protection/>
    </xf>
    <xf numFmtId="170" fontId="10" fillId="0" borderId="102" xfId="65" applyNumberFormat="1" applyFont="1" applyFill="1" applyBorder="1" applyAlignment="1">
      <alignment horizontal="right" vertical="center" wrapText="1" indent="2"/>
      <protection/>
    </xf>
    <xf numFmtId="0" fontId="4" fillId="0" borderId="0" xfId="65" applyFill="1" applyAlignment="1">
      <alignment horizontal="right" vertical="center" wrapText="1"/>
      <protection/>
    </xf>
    <xf numFmtId="0" fontId="4" fillId="0" borderId="0" xfId="65" applyFill="1" applyAlignment="1">
      <alignment horizontal="center" vertical="center" wrapText="1"/>
      <protection/>
    </xf>
    <xf numFmtId="0" fontId="37" fillId="0" borderId="0" xfId="65" applyFont="1" applyFill="1" applyAlignment="1">
      <alignment horizontal="right"/>
      <protection/>
    </xf>
    <xf numFmtId="0" fontId="20" fillId="0" borderId="126" xfId="65" applyFont="1" applyFill="1" applyBorder="1" applyAlignment="1">
      <alignment horizontal="center" vertical="center" wrapText="1"/>
      <protection/>
    </xf>
    <xf numFmtId="0" fontId="20" fillId="0" borderId="74" xfId="65" applyFont="1" applyFill="1" applyBorder="1" applyAlignment="1">
      <alignment horizontal="center" vertical="center"/>
      <protection/>
    </xf>
    <xf numFmtId="0" fontId="20" fillId="0" borderId="138" xfId="65" applyFont="1" applyFill="1" applyBorder="1" applyAlignment="1">
      <alignment horizontal="center" vertical="center" wrapText="1"/>
      <protection/>
    </xf>
    <xf numFmtId="0" fontId="20" fillId="0" borderId="127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right" vertical="center" indent="1"/>
      <protection/>
    </xf>
    <xf numFmtId="0" fontId="9" fillId="0" borderId="11" xfId="65" applyFont="1" applyFill="1" applyBorder="1" applyAlignment="1" applyProtection="1">
      <alignment horizontal="left" vertical="center" indent="1"/>
      <protection locked="0"/>
    </xf>
    <xf numFmtId="3" fontId="9" fillId="0" borderId="133" xfId="65" applyNumberFormat="1" applyFont="1" applyFill="1" applyBorder="1" applyAlignment="1" applyProtection="1">
      <alignment horizontal="right" vertical="center"/>
      <protection locked="0"/>
    </xf>
    <xf numFmtId="3" fontId="9" fillId="0" borderId="12" xfId="65" applyNumberFormat="1" applyFont="1" applyFill="1" applyBorder="1" applyAlignment="1" applyProtection="1">
      <alignment horizontal="right" vertical="center"/>
      <protection locked="0"/>
    </xf>
    <xf numFmtId="0" fontId="9" fillId="0" borderId="14" xfId="65" applyFont="1" applyFill="1" applyBorder="1" applyAlignment="1">
      <alignment horizontal="right" vertical="center" indent="1"/>
      <protection/>
    </xf>
    <xf numFmtId="0" fontId="9" fillId="0" borderId="10" xfId="65" applyFont="1" applyFill="1" applyBorder="1" applyAlignment="1" applyProtection="1">
      <alignment horizontal="left" vertical="center" indent="1"/>
      <protection locked="0"/>
    </xf>
    <xf numFmtId="3" fontId="9" fillId="0" borderId="85" xfId="65" applyNumberFormat="1" applyFont="1" applyFill="1" applyBorder="1" applyAlignment="1" applyProtection="1">
      <alignment horizontal="right" vertical="center"/>
      <protection locked="0"/>
    </xf>
    <xf numFmtId="3" fontId="9" fillId="0" borderId="13" xfId="65" applyNumberFormat="1" applyFont="1" applyFill="1" applyBorder="1" applyAlignment="1" applyProtection="1">
      <alignment horizontal="right" vertical="center"/>
      <protection locked="0"/>
    </xf>
    <xf numFmtId="0" fontId="9" fillId="0" borderId="22" xfId="65" applyFont="1" applyFill="1" applyBorder="1" applyAlignment="1" applyProtection="1">
      <alignment horizontal="left" vertical="center" indent="1"/>
      <protection locked="0"/>
    </xf>
    <xf numFmtId="3" fontId="9" fillId="0" borderId="132" xfId="65" applyNumberFormat="1" applyFont="1" applyFill="1" applyBorder="1" applyAlignment="1" applyProtection="1">
      <alignment horizontal="right" vertical="center"/>
      <protection locked="0"/>
    </xf>
    <xf numFmtId="3" fontId="9" fillId="0" borderId="23" xfId="65" applyNumberFormat="1" applyFont="1" applyFill="1" applyBorder="1" applyAlignment="1" applyProtection="1">
      <alignment horizontal="right" vertical="center"/>
      <protection locked="0"/>
    </xf>
    <xf numFmtId="0" fontId="4" fillId="0" borderId="73" xfId="65" applyFill="1" applyBorder="1" applyAlignment="1">
      <alignment vertical="center"/>
      <protection/>
    </xf>
    <xf numFmtId="170" fontId="10" fillId="0" borderId="73" xfId="65" applyNumberFormat="1" applyFont="1" applyFill="1" applyBorder="1" applyAlignment="1">
      <alignment vertical="center" wrapText="1"/>
      <protection/>
    </xf>
    <xf numFmtId="170" fontId="10" fillId="0" borderId="95" xfId="65" applyNumberFormat="1" applyFont="1" applyFill="1" applyBorder="1" applyAlignment="1">
      <alignment vertical="center" wrapText="1"/>
      <protection/>
    </xf>
    <xf numFmtId="170" fontId="10" fillId="0" borderId="124" xfId="65" applyNumberFormat="1" applyFont="1" applyFill="1" applyBorder="1" applyAlignment="1">
      <alignment horizontal="center" vertical="center"/>
      <protection/>
    </xf>
    <xf numFmtId="170" fontId="10" fillId="0" borderId="99" xfId="65" applyNumberFormat="1" applyFont="1" applyFill="1" applyBorder="1" applyAlignment="1">
      <alignment horizontal="center" vertical="center"/>
      <protection/>
    </xf>
    <xf numFmtId="170" fontId="10" fillId="0" borderId="19" xfId="65" applyNumberFormat="1" applyFont="1" applyFill="1" applyBorder="1" applyAlignment="1">
      <alignment horizontal="center" vertical="center"/>
      <protection/>
    </xf>
    <xf numFmtId="170" fontId="10" fillId="0" borderId="19" xfId="65" applyNumberFormat="1" applyFont="1" applyFill="1" applyBorder="1" applyAlignment="1">
      <alignment horizontal="center" vertical="center" wrapText="1"/>
      <protection/>
    </xf>
    <xf numFmtId="49" fontId="9" fillId="0" borderId="69" xfId="65" applyNumberFormat="1" applyFont="1" applyFill="1" applyBorder="1" applyAlignment="1">
      <alignment horizontal="left" vertical="center"/>
      <protection/>
    </xf>
    <xf numFmtId="3" fontId="9" fillId="0" borderId="21" xfId="65" applyNumberFormat="1" applyFont="1" applyFill="1" applyBorder="1" applyAlignment="1" applyProtection="1">
      <alignment horizontal="right" vertical="center"/>
      <protection locked="0"/>
    </xf>
    <xf numFmtId="3" fontId="9" fillId="0" borderId="21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135" xfId="65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35" xfId="65" applyNumberFormat="1" applyFont="1" applyFill="1" applyBorder="1" applyAlignment="1">
      <alignment horizontal="right" vertical="center" wrapText="1"/>
      <protection/>
    </xf>
    <xf numFmtId="4" fontId="10" fillId="0" borderId="21" xfId="65" applyNumberFormat="1" applyFont="1" applyFill="1" applyBorder="1" applyAlignment="1">
      <alignment horizontal="right" vertical="center" wrapText="1"/>
      <protection/>
    </xf>
    <xf numFmtId="49" fontId="11" fillId="0" borderId="103" xfId="65" applyNumberFormat="1" applyFont="1" applyFill="1" applyBorder="1" applyAlignment="1" quotePrefix="1">
      <alignment horizontal="left" vertical="center" indent="1"/>
      <protection/>
    </xf>
    <xf numFmtId="3" fontId="11" fillId="0" borderId="15" xfId="65" applyNumberFormat="1" applyFont="1" applyFill="1" applyBorder="1" applyAlignment="1" applyProtection="1">
      <alignment horizontal="right" vertical="center"/>
      <protection locked="0"/>
    </xf>
    <xf numFmtId="3" fontId="11" fillId="0" borderId="15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5" xfId="65" applyNumberFormat="1" applyFont="1" applyFill="1" applyBorder="1" applyAlignment="1">
      <alignment horizontal="right" vertical="center" wrapText="1"/>
      <protection/>
    </xf>
    <xf numFmtId="4" fontId="11" fillId="0" borderId="15" xfId="65" applyNumberFormat="1" applyFont="1" applyFill="1" applyBorder="1" applyAlignment="1" applyProtection="1">
      <alignment vertical="center" wrapText="1"/>
      <protection locked="0"/>
    </xf>
    <xf numFmtId="49" fontId="9" fillId="0" borderId="103" xfId="65" applyNumberFormat="1" applyFont="1" applyFill="1" applyBorder="1" applyAlignment="1">
      <alignment horizontal="left" vertical="center"/>
      <protection/>
    </xf>
    <xf numFmtId="3" fontId="9" fillId="0" borderId="15" xfId="65" applyNumberFormat="1" applyFont="1" applyFill="1" applyBorder="1" applyAlignment="1" applyProtection="1">
      <alignment horizontal="right" vertical="center"/>
      <protection locked="0"/>
    </xf>
    <xf numFmtId="3" fontId="9" fillId="0" borderId="15" xfId="65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65" applyNumberFormat="1" applyFont="1" applyFill="1" applyBorder="1" applyAlignment="1" applyProtection="1">
      <alignment vertical="center" wrapText="1"/>
      <protection locked="0"/>
    </xf>
    <xf numFmtId="3" fontId="10" fillId="0" borderId="15" xfId="65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65" applyNumberFormat="1" applyFont="1" applyFill="1" applyBorder="1" applyAlignment="1">
      <alignment vertical="center" wrapText="1"/>
      <protection/>
    </xf>
    <xf numFmtId="49" fontId="9" fillId="0" borderId="91" xfId="65" applyNumberFormat="1" applyFont="1" applyFill="1" applyBorder="1" applyAlignment="1" applyProtection="1">
      <alignment horizontal="lef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06" xfId="65" applyNumberFormat="1" applyFont="1" applyFill="1" applyBorder="1" applyAlignment="1">
      <alignment horizontal="right" vertical="center" wrapText="1"/>
      <protection/>
    </xf>
    <xf numFmtId="4" fontId="9" fillId="0" borderId="139" xfId="65" applyNumberFormat="1" applyFont="1" applyFill="1" applyBorder="1" applyAlignment="1" applyProtection="1">
      <alignment vertical="center" wrapText="1"/>
      <protection locked="0"/>
    </xf>
    <xf numFmtId="49" fontId="10" fillId="0" borderId="93" xfId="65" applyNumberFormat="1" applyFont="1" applyFill="1" applyBorder="1" applyAlignment="1" applyProtection="1">
      <alignment horizontal="left" vertical="center" indent="1"/>
      <protection locked="0"/>
    </xf>
    <xf numFmtId="170" fontId="10" fillId="0" borderId="124" xfId="65" applyNumberFormat="1" applyFont="1" applyFill="1" applyBorder="1" applyAlignment="1">
      <alignment vertical="center"/>
      <protection/>
    </xf>
    <xf numFmtId="4" fontId="9" fillId="0" borderId="124" xfId="65" applyNumberFormat="1" applyFont="1" applyFill="1" applyBorder="1" applyAlignment="1" applyProtection="1">
      <alignment vertical="center" wrapText="1"/>
      <protection locked="0"/>
    </xf>
    <xf numFmtId="49" fontId="10" fillId="0" borderId="86" xfId="65" applyNumberFormat="1" applyFont="1" applyFill="1" applyBorder="1" applyAlignment="1" applyProtection="1">
      <alignment vertical="center"/>
      <protection locked="0"/>
    </xf>
    <xf numFmtId="49" fontId="10" fillId="0" borderId="86" xfId="65" applyNumberFormat="1" applyFont="1" applyFill="1" applyBorder="1" applyAlignment="1" applyProtection="1">
      <alignment horizontal="right" vertical="center"/>
      <protection locked="0"/>
    </xf>
    <xf numFmtId="3" fontId="9" fillId="0" borderId="86" xfId="65" applyNumberFormat="1" applyFont="1" applyFill="1" applyBorder="1" applyAlignment="1" applyProtection="1">
      <alignment horizontal="right" vertical="center" wrapText="1"/>
      <protection locked="0"/>
    </xf>
    <xf numFmtId="49" fontId="10" fillId="0" borderId="125" xfId="65" applyNumberFormat="1" applyFont="1" applyFill="1" applyBorder="1" applyAlignment="1" applyProtection="1">
      <alignment vertical="center"/>
      <protection locked="0"/>
    </xf>
    <xf numFmtId="49" fontId="10" fillId="0" borderId="125" xfId="65" applyNumberFormat="1" applyFont="1" applyFill="1" applyBorder="1" applyAlignment="1" applyProtection="1">
      <alignment horizontal="right" vertical="center"/>
      <protection locked="0"/>
    </xf>
    <xf numFmtId="3" fontId="9" fillId="0" borderId="125" xfId="65" applyNumberFormat="1" applyFont="1" applyFill="1" applyBorder="1" applyAlignment="1" applyProtection="1">
      <alignment horizontal="right" vertical="center" wrapText="1"/>
      <protection locked="0"/>
    </xf>
    <xf numFmtId="49" fontId="9" fillId="0" borderId="26" xfId="65" applyNumberFormat="1" applyFont="1" applyFill="1" applyBorder="1" applyAlignment="1">
      <alignment horizontal="left" vertical="center"/>
      <protection/>
    </xf>
    <xf numFmtId="3" fontId="9" fillId="0" borderId="21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21" xfId="65" applyNumberFormat="1" applyFont="1" applyFill="1" applyBorder="1" applyAlignment="1" applyProtection="1">
      <alignment horizontal="right" vertical="center" wrapText="1"/>
      <protection/>
    </xf>
    <xf numFmtId="3" fontId="10" fillId="0" borderId="21" xfId="65" applyNumberFormat="1" applyFont="1" applyFill="1" applyBorder="1" applyAlignment="1">
      <alignment horizontal="right" vertical="center" wrapText="1"/>
      <protection/>
    </xf>
    <xf numFmtId="49" fontId="9" fillId="0" borderId="14" xfId="65" applyNumberFormat="1" applyFont="1" applyFill="1" applyBorder="1" applyAlignment="1">
      <alignment horizontal="left" vertical="center"/>
      <protection/>
    </xf>
    <xf numFmtId="3" fontId="9" fillId="0" borderId="15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5" xfId="65" applyNumberFormat="1" applyFont="1" applyFill="1" applyBorder="1" applyAlignment="1" applyProtection="1">
      <alignment horizontal="right" vertical="center" wrapText="1"/>
      <protection/>
    </xf>
    <xf numFmtId="3" fontId="9" fillId="0" borderId="15" xfId="65" applyNumberFormat="1" applyFont="1" applyFill="1" applyBorder="1" applyAlignment="1" applyProtection="1">
      <alignment vertical="center" wrapText="1"/>
      <protection locked="0"/>
    </xf>
    <xf numFmtId="49" fontId="9" fillId="0" borderId="14" xfId="65" applyNumberFormat="1" applyFont="1" applyFill="1" applyBorder="1" applyAlignment="1" applyProtection="1">
      <alignment horizontal="left" vertical="center"/>
      <protection locked="0"/>
    </xf>
    <xf numFmtId="3" fontId="10" fillId="0" borderId="15" xfId="65" applyNumberFormat="1" applyFont="1" applyFill="1" applyBorder="1" applyAlignment="1">
      <alignment vertical="center" wrapText="1"/>
      <protection/>
    </xf>
    <xf numFmtId="49" fontId="9" fillId="0" borderId="92" xfId="65" applyNumberFormat="1" applyFont="1" applyFill="1" applyBorder="1" applyAlignment="1" applyProtection="1">
      <alignment horizontal="lef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39" xfId="65" applyNumberFormat="1" applyFont="1" applyFill="1" applyBorder="1" applyAlignment="1" applyProtection="1">
      <alignment horizontal="right" vertical="center" wrapText="1"/>
      <protection/>
    </xf>
    <xf numFmtId="3" fontId="9" fillId="0" borderId="139" xfId="65" applyNumberFormat="1" applyFont="1" applyFill="1" applyBorder="1" applyAlignment="1" applyProtection="1">
      <alignment vertical="center" wrapText="1"/>
      <protection locked="0"/>
    </xf>
    <xf numFmtId="169" fontId="10" fillId="0" borderId="124" xfId="65" applyNumberFormat="1" applyFont="1" applyFill="1" applyBorder="1" applyAlignment="1">
      <alignment horizontal="left" vertical="center" wrapText="1" indent="1"/>
      <protection/>
    </xf>
    <xf numFmtId="3" fontId="10" fillId="0" borderId="124" xfId="65" applyNumberFormat="1" applyFont="1" applyFill="1" applyBorder="1" applyAlignment="1">
      <alignment horizontal="right" vertical="center" wrapText="1"/>
      <protection/>
    </xf>
    <xf numFmtId="169" fontId="66" fillId="0" borderId="0" xfId="65" applyNumberFormat="1" applyFont="1" applyFill="1" applyBorder="1" applyAlignment="1">
      <alignment horizontal="left" vertical="center" wrapText="1"/>
      <protection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3" fontId="9" fillId="0" borderId="135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24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106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24" xfId="65" applyNumberFormat="1" applyFont="1" applyFill="1" applyBorder="1" applyAlignment="1">
      <alignment horizontal="right" vertical="center" wrapText="1"/>
      <protection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03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6" fillId="0" borderId="93" xfId="0" applyFont="1" applyBorder="1" applyAlignment="1">
      <alignment/>
    </xf>
    <xf numFmtId="3" fontId="10" fillId="0" borderId="94" xfId="0" applyNumberFormat="1" applyFont="1" applyBorder="1" applyAlignment="1">
      <alignment/>
    </xf>
    <xf numFmtId="3" fontId="10" fillId="0" borderId="73" xfId="0" applyNumberFormat="1" applyFont="1" applyBorder="1" applyAlignment="1">
      <alignment/>
    </xf>
    <xf numFmtId="3" fontId="10" fillId="0" borderId="73" xfId="0" applyNumberFormat="1" applyFont="1" applyBorder="1" applyAlignment="1">
      <alignment/>
    </xf>
    <xf numFmtId="3" fontId="10" fillId="0" borderId="131" xfId="0" applyNumberFormat="1" applyFont="1" applyBorder="1" applyAlignment="1">
      <alignment/>
    </xf>
    <xf numFmtId="3" fontId="10" fillId="0" borderId="95" xfId="0" applyNumberFormat="1" applyFont="1" applyBorder="1" applyAlignment="1">
      <alignment/>
    </xf>
    <xf numFmtId="0" fontId="6" fillId="0" borderId="92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69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3" fontId="4" fillId="0" borderId="14" xfId="40" applyNumberFormat="1" applyFont="1" applyBorder="1" applyAlignment="1">
      <alignment/>
    </xf>
    <xf numFmtId="3" fontId="4" fillId="0" borderId="10" xfId="40" applyNumberFormat="1" applyFont="1" applyBorder="1" applyAlignment="1">
      <alignment/>
    </xf>
    <xf numFmtId="3" fontId="4" fillId="0" borderId="17" xfId="40" applyNumberFormat="1" applyFont="1" applyBorder="1" applyAlignment="1">
      <alignment/>
    </xf>
    <xf numFmtId="3" fontId="4" fillId="0" borderId="18" xfId="4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0" fontId="6" fillId="0" borderId="93" xfId="0" applyFont="1" applyBorder="1" applyAlignment="1">
      <alignment vertical="center"/>
    </xf>
    <xf numFmtId="3" fontId="6" fillId="0" borderId="129" xfId="40" applyNumberFormat="1" applyFont="1" applyBorder="1" applyAlignment="1">
      <alignment vertical="center"/>
    </xf>
    <xf numFmtId="3" fontId="6" fillId="0" borderId="25" xfId="40" applyNumberFormat="1" applyFont="1" applyBorder="1" applyAlignment="1">
      <alignment vertical="center"/>
    </xf>
    <xf numFmtId="3" fontId="6" fillId="0" borderId="102" xfId="4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133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10" fillId="0" borderId="8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9" fillId="0" borderId="140" xfId="0" applyNumberFormat="1" applyFont="1" applyBorder="1" applyAlignment="1">
      <alignment/>
    </xf>
    <xf numFmtId="165" fontId="6" fillId="0" borderId="127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9" fillId="0" borderId="139" xfId="0" applyFont="1" applyBorder="1" applyAlignment="1">
      <alignment/>
    </xf>
    <xf numFmtId="3" fontId="9" fillId="0" borderId="9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3" fontId="9" fillId="0" borderId="136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0" fontId="10" fillId="0" borderId="124" xfId="0" applyFont="1" applyBorder="1" applyAlignment="1">
      <alignment/>
    </xf>
    <xf numFmtId="3" fontId="10" fillId="0" borderId="73" xfId="0" applyNumberFormat="1" applyFont="1" applyBorder="1" applyAlignment="1">
      <alignment/>
    </xf>
    <xf numFmtId="165" fontId="6" fillId="0" borderId="95" xfId="0" applyNumberFormat="1" applyFont="1" applyBorder="1" applyAlignment="1">
      <alignment/>
    </xf>
    <xf numFmtId="10" fontId="20" fillId="0" borderId="0" xfId="72" applyNumberFormat="1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0" fontId="68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right"/>
    </xf>
    <xf numFmtId="0" fontId="28" fillId="0" borderId="141" xfId="0" applyFont="1" applyBorder="1" applyAlignment="1">
      <alignment/>
    </xf>
    <xf numFmtId="0" fontId="25" fillId="0" borderId="14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Continuous"/>
    </xf>
    <xf numFmtId="0" fontId="26" fillId="0" borderId="1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92" xfId="0" applyFont="1" applyBorder="1" applyAlignment="1">
      <alignment/>
    </xf>
    <xf numFmtId="0" fontId="26" fillId="0" borderId="22" xfId="0" applyFont="1" applyBorder="1" applyAlignment="1">
      <alignment horizontal="centerContinuous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14" xfId="0" applyFont="1" applyBorder="1" applyAlignment="1">
      <alignment/>
    </xf>
    <xf numFmtId="3" fontId="25" fillId="0" borderId="10" xfId="40" applyNumberFormat="1" applyFont="1" applyBorder="1" applyAlignment="1">
      <alignment/>
    </xf>
    <xf numFmtId="10" fontId="25" fillId="0" borderId="13" xfId="0" applyNumberFormat="1" applyFont="1" applyBorder="1" applyAlignment="1">
      <alignment/>
    </xf>
    <xf numFmtId="0" fontId="25" fillId="0" borderId="92" xfId="0" applyFont="1" applyBorder="1" applyAlignment="1">
      <alignment/>
    </xf>
    <xf numFmtId="3" fontId="25" fillId="0" borderId="22" xfId="4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5" fillId="0" borderId="128" xfId="0" applyFont="1" applyBorder="1" applyAlignment="1">
      <alignment/>
    </xf>
    <xf numFmtId="3" fontId="25" fillId="0" borderId="100" xfId="40" applyNumberFormat="1" applyFont="1" applyBorder="1" applyAlignment="1">
      <alignment/>
    </xf>
    <xf numFmtId="10" fontId="25" fillId="0" borderId="101" xfId="0" applyNumberFormat="1" applyFont="1" applyBorder="1" applyAlignment="1">
      <alignment/>
    </xf>
    <xf numFmtId="0" fontId="26" fillId="0" borderId="94" xfId="0" applyFont="1" applyBorder="1" applyAlignment="1">
      <alignment wrapText="1"/>
    </xf>
    <xf numFmtId="3" fontId="26" fillId="0" borderId="73" xfId="40" applyNumberFormat="1" applyFont="1" applyBorder="1" applyAlignment="1">
      <alignment/>
    </xf>
    <xf numFmtId="10" fontId="26" fillId="0" borderId="95" xfId="0" applyNumberFormat="1" applyFont="1" applyBorder="1" applyAlignment="1">
      <alignment/>
    </xf>
    <xf numFmtId="0" fontId="26" fillId="0" borderId="16" xfId="0" applyFont="1" applyBorder="1" applyAlignment="1">
      <alignment wrapText="1"/>
    </xf>
    <xf numFmtId="3" fontId="26" fillId="0" borderId="11" xfId="40" applyNumberFormat="1" applyFont="1" applyBorder="1" applyAlignment="1">
      <alignment/>
    </xf>
    <xf numFmtId="10" fontId="26" fillId="0" borderId="127" xfId="0" applyNumberFormat="1" applyFont="1" applyBorder="1" applyAlignment="1">
      <alignment/>
    </xf>
    <xf numFmtId="0" fontId="25" fillId="0" borderId="26" xfId="0" applyFont="1" applyBorder="1" applyAlignment="1">
      <alignment wrapText="1"/>
    </xf>
    <xf numFmtId="3" fontId="25" fillId="0" borderId="27" xfId="40" applyNumberFormat="1" applyFont="1" applyBorder="1" applyAlignment="1">
      <alignment/>
    </xf>
    <xf numFmtId="10" fontId="25" fillId="0" borderId="13" xfId="0" applyNumberFormat="1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7" xfId="4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10" fontId="25" fillId="0" borderId="88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25" fillId="0" borderId="18" xfId="4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10" fontId="25" fillId="0" borderId="37" xfId="0" applyNumberFormat="1" applyFont="1" applyBorder="1" applyAlignment="1">
      <alignment/>
    </xf>
    <xf numFmtId="0" fontId="26" fillId="0" borderId="129" xfId="0" applyFont="1" applyBorder="1" applyAlignment="1">
      <alignment vertical="center" wrapText="1"/>
    </xf>
    <xf numFmtId="3" fontId="26" fillId="0" borderId="25" xfId="40" applyNumberFormat="1" applyFont="1" applyBorder="1" applyAlignment="1">
      <alignment/>
    </xf>
    <xf numFmtId="10" fontId="26" fillId="0" borderId="102" xfId="0" applyNumberFormat="1" applyFont="1" applyBorder="1" applyAlignment="1">
      <alignment/>
    </xf>
    <xf numFmtId="0" fontId="4" fillId="0" borderId="0" xfId="0" applyFont="1" applyAlignment="1">
      <alignment horizontal="right"/>
    </xf>
    <xf numFmtId="14" fontId="26" fillId="0" borderId="92" xfId="59" applyNumberFormat="1" applyFont="1" applyBorder="1" applyAlignment="1">
      <alignment horizontal="center" vertical="center" wrapText="1"/>
      <protection/>
    </xf>
    <xf numFmtId="1" fontId="25" fillId="0" borderId="92" xfId="42" applyNumberFormat="1" applyFont="1" applyFill="1" applyBorder="1" applyAlignment="1" applyProtection="1">
      <alignment horizontal="center"/>
      <protection/>
    </xf>
    <xf numFmtId="0" fontId="9" fillId="0" borderId="74" xfId="65" applyFont="1" applyFill="1" applyBorder="1" applyAlignment="1" applyProtection="1">
      <alignment horizontal="left" vertical="center" indent="1"/>
      <protection locked="0"/>
    </xf>
    <xf numFmtId="0" fontId="9" fillId="0" borderId="27" xfId="65" applyFont="1" applyFill="1" applyBorder="1" applyAlignment="1" applyProtection="1">
      <alignment horizontal="left" vertical="center" indent="1"/>
      <protection locked="0"/>
    </xf>
    <xf numFmtId="0" fontId="6" fillId="0" borderId="31" xfId="60" applyFont="1" applyBorder="1">
      <alignment/>
      <protection/>
    </xf>
    <xf numFmtId="167" fontId="9" fillId="0" borderId="142" xfId="43" applyNumberFormat="1" applyFont="1" applyFill="1" applyBorder="1" applyAlignment="1" applyProtection="1">
      <alignment/>
      <protection/>
    </xf>
    <xf numFmtId="167" fontId="9" fillId="0" borderId="33" xfId="43" applyNumberFormat="1" applyFont="1" applyFill="1" applyBorder="1" applyAlignment="1" applyProtection="1">
      <alignment/>
      <protection/>
    </xf>
    <xf numFmtId="0" fontId="6" fillId="0" borderId="72" xfId="60" applyFont="1" applyBorder="1" applyAlignment="1">
      <alignment vertical="center"/>
      <protection/>
    </xf>
    <xf numFmtId="10" fontId="10" fillId="0" borderId="15" xfId="65" applyNumberFormat="1" applyFont="1" applyFill="1" applyBorder="1" applyAlignment="1" applyProtection="1">
      <alignment horizontal="right" vertical="center" wrapText="1"/>
      <protection locked="0"/>
    </xf>
    <xf numFmtId="10" fontId="9" fillId="0" borderId="15" xfId="72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8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9" fillId="0" borderId="125" xfId="0" applyFont="1" applyBorder="1" applyAlignment="1">
      <alignment/>
    </xf>
    <xf numFmtId="3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24" fillId="0" borderId="79" xfId="59" applyFont="1" applyBorder="1" applyAlignment="1">
      <alignment horizontal="center"/>
      <protection/>
    </xf>
    <xf numFmtId="0" fontId="24" fillId="0" borderId="65" xfId="59" applyFont="1" applyBorder="1" applyAlignment="1">
      <alignment horizontal="center"/>
      <protection/>
    </xf>
    <xf numFmtId="0" fontId="8" fillId="0" borderId="0" xfId="59" applyFont="1" applyBorder="1" applyAlignment="1">
      <alignment horizontal="center"/>
      <protection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43" xfId="0" applyBorder="1" applyAlignment="1">
      <alignment horizontal="center"/>
    </xf>
    <xf numFmtId="0" fontId="10" fillId="0" borderId="28" xfId="59" applyFont="1" applyBorder="1" applyAlignment="1">
      <alignment horizontal="center" vertical="center"/>
      <protection/>
    </xf>
    <xf numFmtId="0" fontId="20" fillId="0" borderId="99" xfId="0" applyFont="1" applyBorder="1" applyAlignment="1">
      <alignment horizontal="center"/>
    </xf>
    <xf numFmtId="0" fontId="67" fillId="0" borderId="133" xfId="0" applyFont="1" applyBorder="1" applyAlignment="1">
      <alignment horizontal="center" vertical="center"/>
    </xf>
    <xf numFmtId="0" fontId="67" fillId="0" borderId="105" xfId="0" applyFont="1" applyBorder="1" applyAlignment="1">
      <alignment horizontal="center" vertical="center"/>
    </xf>
    <xf numFmtId="0" fontId="67" fillId="0" borderId="144" xfId="0" applyFont="1" applyBorder="1" applyAlignment="1">
      <alignment horizontal="center" vertical="center"/>
    </xf>
    <xf numFmtId="0" fontId="10" fillId="0" borderId="30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right"/>
      <protection/>
    </xf>
    <xf numFmtId="170" fontId="42" fillId="0" borderId="125" xfId="64" applyNumberFormat="1" applyFont="1" applyFill="1" applyBorder="1" applyAlignment="1" applyProtection="1">
      <alignment horizontal="left" vertical="center"/>
      <protection/>
    </xf>
    <xf numFmtId="0" fontId="20" fillId="0" borderId="86" xfId="64" applyFont="1" applyFill="1" applyBorder="1" applyAlignment="1" applyProtection="1">
      <alignment horizontal="center" vertical="center" wrapText="1"/>
      <protection/>
    </xf>
    <xf numFmtId="0" fontId="20" fillId="0" borderId="125" xfId="64" applyFont="1" applyFill="1" applyBorder="1" applyAlignment="1" applyProtection="1">
      <alignment horizontal="center" vertical="center" wrapText="1"/>
      <protection/>
    </xf>
    <xf numFmtId="0" fontId="20" fillId="0" borderId="138" xfId="64" applyFont="1" applyFill="1" applyBorder="1" applyAlignment="1" applyProtection="1">
      <alignment horizontal="center" vertical="center" wrapText="1"/>
      <protection/>
    </xf>
    <xf numFmtId="0" fontId="20" fillId="0" borderId="123" xfId="64" applyFont="1" applyFill="1" applyBorder="1" applyAlignment="1" applyProtection="1">
      <alignment horizontal="center" vertical="center" wrapText="1"/>
      <protection/>
    </xf>
    <xf numFmtId="0" fontId="9" fillId="0" borderId="86" xfId="64" applyFont="1" applyFill="1" applyBorder="1" applyAlignment="1" applyProtection="1">
      <alignment horizontal="left" vertical="center" wrapText="1"/>
      <protection/>
    </xf>
    <xf numFmtId="0" fontId="20" fillId="0" borderId="126" xfId="64" applyFont="1" applyFill="1" applyBorder="1" applyAlignment="1" applyProtection="1">
      <alignment horizontal="center" vertical="center" wrapText="1"/>
      <protection/>
    </xf>
    <xf numFmtId="0" fontId="20" fillId="0" borderId="129" xfId="64" applyFont="1" applyFill="1" applyBorder="1" applyAlignment="1" applyProtection="1">
      <alignment horizontal="center" vertical="center" wrapText="1"/>
      <protection/>
    </xf>
    <xf numFmtId="170" fontId="20" fillId="0" borderId="138" xfId="64" applyNumberFormat="1" applyFont="1" applyFill="1" applyBorder="1" applyAlignment="1" applyProtection="1">
      <alignment horizontal="center" vertical="center"/>
      <protection/>
    </xf>
    <xf numFmtId="170" fontId="20" fillId="0" borderId="86" xfId="64" applyNumberFormat="1" applyFont="1" applyFill="1" applyBorder="1" applyAlignment="1" applyProtection="1">
      <alignment horizontal="center" vertical="center"/>
      <protection/>
    </xf>
    <xf numFmtId="170" fontId="20" fillId="0" borderId="145" xfId="64" applyNumberFormat="1" applyFont="1" applyFill="1" applyBorder="1" applyAlignment="1" applyProtection="1">
      <alignment horizontal="center" vertical="center"/>
      <protection/>
    </xf>
    <xf numFmtId="0" fontId="26" fillId="0" borderId="0" xfId="64" applyFont="1" applyFill="1" applyAlignment="1">
      <alignment horizontal="center"/>
      <protection/>
    </xf>
    <xf numFmtId="0" fontId="37" fillId="0" borderId="125" xfId="65" applyFont="1" applyFill="1" applyBorder="1" applyAlignment="1" applyProtection="1">
      <alignment horizontal="right"/>
      <protection/>
    </xf>
    <xf numFmtId="170" fontId="26" fillId="0" borderId="0" xfId="6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147" xfId="0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24" fillId="0" borderId="47" xfId="59" applyFont="1" applyBorder="1" applyAlignment="1">
      <alignment horizontal="center"/>
      <protection/>
    </xf>
    <xf numFmtId="170" fontId="6" fillId="0" borderId="93" xfId="65" applyNumberFormat="1" applyFont="1" applyFill="1" applyBorder="1" applyAlignment="1">
      <alignment horizontal="left" vertical="center" wrapText="1" indent="2"/>
      <protection/>
    </xf>
    <xf numFmtId="170" fontId="6" fillId="0" borderId="87" xfId="65" applyNumberFormat="1" applyFont="1" applyFill="1" applyBorder="1" applyAlignment="1">
      <alignment horizontal="left" vertical="center" wrapText="1" indent="2"/>
      <protection/>
    </xf>
    <xf numFmtId="170" fontId="37" fillId="0" borderId="125" xfId="65" applyNumberFormat="1" applyFont="1" applyFill="1" applyBorder="1" applyAlignment="1">
      <alignment horizontal="right" vertical="center"/>
      <protection/>
    </xf>
    <xf numFmtId="170" fontId="26" fillId="0" borderId="0" xfId="65" applyNumberFormat="1" applyFont="1" applyFill="1" applyAlignment="1">
      <alignment horizontal="left" vertical="center" wrapText="1"/>
      <protection/>
    </xf>
    <xf numFmtId="170" fontId="4" fillId="0" borderId="0" xfId="65" applyNumberFormat="1" applyFont="1" applyFill="1" applyAlignment="1" applyProtection="1">
      <alignment horizontal="left" vertical="center" wrapText="1"/>
      <protection locked="0"/>
    </xf>
    <xf numFmtId="170" fontId="4" fillId="0" borderId="0" xfId="65" applyNumberFormat="1" applyFill="1" applyAlignment="1" applyProtection="1">
      <alignment horizontal="left" vertical="center" wrapText="1"/>
      <protection locked="0"/>
    </xf>
    <xf numFmtId="169" fontId="66" fillId="0" borderId="86" xfId="65" applyNumberFormat="1" applyFont="1" applyFill="1" applyBorder="1" applyAlignment="1">
      <alignment horizontal="left" vertical="center" wrapText="1"/>
      <protection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170" fontId="20" fillId="0" borderId="124" xfId="65" applyNumberFormat="1" applyFont="1" applyFill="1" applyBorder="1" applyAlignment="1">
      <alignment horizontal="center" vertical="center" wrapText="1"/>
      <protection/>
    </xf>
    <xf numFmtId="170" fontId="4" fillId="0" borderId="69" xfId="65" applyNumberFormat="1" applyFill="1" applyBorder="1" applyAlignment="1" applyProtection="1">
      <alignment horizontal="left" vertical="center" wrapText="1"/>
      <protection locked="0"/>
    </xf>
    <xf numFmtId="170" fontId="4" fillId="0" borderId="105" xfId="65" applyNumberFormat="1" applyFill="1" applyBorder="1" applyAlignment="1" applyProtection="1">
      <alignment horizontal="left" vertical="center" wrapText="1"/>
      <protection locked="0"/>
    </xf>
    <xf numFmtId="170" fontId="4" fillId="0" borderId="70" xfId="65" applyNumberFormat="1" applyFill="1" applyBorder="1" applyAlignment="1" applyProtection="1">
      <alignment horizontal="left" vertical="center" wrapText="1"/>
      <protection locked="0"/>
    </xf>
    <xf numFmtId="170" fontId="4" fillId="0" borderId="107" xfId="65" applyNumberFormat="1" applyFill="1" applyBorder="1" applyAlignment="1" applyProtection="1">
      <alignment horizontal="left" vertical="center" wrapText="1"/>
      <protection locked="0"/>
    </xf>
    <xf numFmtId="170" fontId="20" fillId="0" borderId="21" xfId="65" applyNumberFormat="1" applyFont="1" applyFill="1" applyBorder="1" applyAlignment="1">
      <alignment horizontal="center" vertical="center" wrapText="1"/>
      <protection/>
    </xf>
    <xf numFmtId="170" fontId="20" fillId="0" borderId="20" xfId="65" applyNumberFormat="1" applyFont="1" applyFill="1" applyBorder="1" applyAlignment="1">
      <alignment horizontal="center" vertical="center" wrapText="1"/>
      <protection/>
    </xf>
    <xf numFmtId="170" fontId="6" fillId="0" borderId="93" xfId="65" applyNumberFormat="1" applyFont="1" applyFill="1" applyBorder="1" applyAlignment="1">
      <alignment horizontal="center" vertical="center" wrapText="1"/>
      <protection/>
    </xf>
    <xf numFmtId="170" fontId="6" fillId="0" borderId="87" xfId="65" applyNumberFormat="1" applyFont="1" applyFill="1" applyBorder="1" applyAlignment="1">
      <alignment horizontal="center" vertical="center" wrapText="1"/>
      <protection/>
    </xf>
    <xf numFmtId="170" fontId="20" fillId="0" borderId="124" xfId="65" applyNumberFormat="1" applyFont="1" applyFill="1" applyBorder="1" applyAlignment="1">
      <alignment horizontal="center" vertical="center" wrapText="1"/>
      <protection/>
    </xf>
    <xf numFmtId="170" fontId="20" fillId="0" borderId="97" xfId="65" applyNumberFormat="1" applyFont="1" applyFill="1" applyBorder="1" applyAlignment="1">
      <alignment horizontal="center" vertical="center"/>
      <protection/>
    </xf>
    <xf numFmtId="170" fontId="20" fillId="0" borderId="98" xfId="65" applyNumberFormat="1" applyFont="1" applyFill="1" applyBorder="1" applyAlignment="1">
      <alignment horizontal="center" vertical="center"/>
      <protection/>
    </xf>
    <xf numFmtId="170" fontId="20" fillId="0" borderId="99" xfId="65" applyNumberFormat="1" applyFont="1" applyFill="1" applyBorder="1" applyAlignment="1">
      <alignment horizontal="center" vertical="center"/>
      <protection/>
    </xf>
    <xf numFmtId="170" fontId="10" fillId="0" borderId="124" xfId="65" applyNumberFormat="1" applyFont="1" applyFill="1" applyBorder="1" applyAlignment="1">
      <alignment horizontal="center" vertical="center"/>
      <protection/>
    </xf>
    <xf numFmtId="169" fontId="26" fillId="0" borderId="0" xfId="65" applyNumberFormat="1" applyFont="1" applyFill="1" applyBorder="1" applyAlignment="1">
      <alignment horizontal="center" vertical="center" wrapText="1"/>
      <protection/>
    </xf>
    <xf numFmtId="0" fontId="20" fillId="0" borderId="93" xfId="65" applyFont="1" applyFill="1" applyBorder="1" applyAlignment="1">
      <alignment horizontal="left" vertical="center" indent="2"/>
      <protection/>
    </xf>
    <xf numFmtId="0" fontId="20" fillId="0" borderId="148" xfId="65" applyFont="1" applyFill="1" applyBorder="1" applyAlignment="1">
      <alignment horizontal="left" vertical="center" indent="2"/>
      <protection/>
    </xf>
    <xf numFmtId="0" fontId="0" fillId="0" borderId="103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0" fillId="0" borderId="149" xfId="0" applyNumberFormat="1" applyBorder="1" applyAlignment="1">
      <alignment horizontal="right"/>
    </xf>
    <xf numFmtId="0" fontId="17" fillId="0" borderId="103" xfId="61" applyFont="1" applyBorder="1" applyAlignment="1">
      <alignment wrapText="1"/>
      <protection/>
    </xf>
    <xf numFmtId="0" fontId="17" fillId="0" borderId="84" xfId="61" applyBorder="1" applyAlignment="1">
      <alignment wrapText="1"/>
      <protection/>
    </xf>
    <xf numFmtId="0" fontId="0" fillId="0" borderId="84" xfId="0" applyBorder="1" applyAlignment="1">
      <alignment/>
    </xf>
    <xf numFmtId="0" fontId="0" fillId="0" borderId="149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70" fillId="0" borderId="125" xfId="0" applyFont="1" applyBorder="1" applyAlignment="1">
      <alignment horizontal="center"/>
    </xf>
    <xf numFmtId="3" fontId="34" fillId="6" borderId="131" xfId="0" applyNumberFormat="1" applyFont="1" applyFill="1" applyBorder="1" applyAlignment="1">
      <alignment/>
    </xf>
    <xf numFmtId="0" fontId="34" fillId="6" borderId="87" xfId="0" applyFont="1" applyFill="1" applyBorder="1" applyAlignment="1">
      <alignment/>
    </xf>
    <xf numFmtId="0" fontId="34" fillId="6" borderId="150" xfId="0" applyFont="1" applyFill="1" applyBorder="1" applyAlignment="1">
      <alignment/>
    </xf>
    <xf numFmtId="3" fontId="34" fillId="6" borderId="93" xfId="0" applyNumberFormat="1" applyFont="1" applyFill="1" applyBorder="1" applyAlignment="1">
      <alignment/>
    </xf>
    <xf numFmtId="0" fontId="34" fillId="6" borderId="148" xfId="0" applyFont="1" applyFill="1" applyBorder="1" applyAlignment="1">
      <alignment/>
    </xf>
    <xf numFmtId="0" fontId="34" fillId="0" borderId="93" xfId="0" applyFont="1" applyBorder="1" applyAlignment="1">
      <alignment/>
    </xf>
    <xf numFmtId="0" fontId="34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150" xfId="0" applyBorder="1" applyAlignment="1">
      <alignment/>
    </xf>
    <xf numFmtId="3" fontId="34" fillId="6" borderId="87" xfId="0" applyNumberFormat="1" applyFont="1" applyFill="1" applyBorder="1" applyAlignment="1">
      <alignment/>
    </xf>
    <xf numFmtId="3" fontId="34" fillId="6" borderId="148" xfId="0" applyNumberFormat="1" applyFont="1" applyFill="1" applyBorder="1" applyAlignment="1">
      <alignment/>
    </xf>
    <xf numFmtId="3" fontId="34" fillId="6" borderId="150" xfId="0" applyNumberFormat="1" applyFont="1" applyFill="1" applyBorder="1" applyAlignment="1">
      <alignment/>
    </xf>
    <xf numFmtId="0" fontId="34" fillId="0" borderId="93" xfId="63" applyFont="1" applyFill="1" applyBorder="1" applyAlignment="1">
      <alignment vertical="center" wrapText="1"/>
      <protection/>
    </xf>
    <xf numFmtId="0" fontId="34" fillId="0" borderId="87" xfId="0" applyFont="1" applyBorder="1" applyAlignment="1">
      <alignment wrapText="1"/>
    </xf>
    <xf numFmtId="0" fontId="35" fillId="6" borderId="99" xfId="0" applyFont="1" applyFill="1" applyBorder="1" applyAlignment="1">
      <alignment vertical="center"/>
    </xf>
    <xf numFmtId="0" fontId="35" fillId="6" borderId="125" xfId="0" applyFont="1" applyFill="1" applyBorder="1" applyAlignment="1">
      <alignment vertical="center"/>
    </xf>
    <xf numFmtId="0" fontId="35" fillId="6" borderId="143" xfId="0" applyFont="1" applyFill="1" applyBorder="1" applyAlignment="1">
      <alignment vertical="center"/>
    </xf>
    <xf numFmtId="3" fontId="35" fillId="6" borderId="123" xfId="0" applyNumberFormat="1" applyFont="1" applyFill="1" applyBorder="1" applyAlignment="1">
      <alignment vertical="center"/>
    </xf>
    <xf numFmtId="3" fontId="35" fillId="6" borderId="125" xfId="0" applyNumberFormat="1" applyFont="1" applyFill="1" applyBorder="1" applyAlignment="1">
      <alignment vertical="center"/>
    </xf>
    <xf numFmtId="3" fontId="35" fillId="6" borderId="151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3" fontId="0" fillId="0" borderId="13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3" xfId="0" applyNumberFormat="1" applyBorder="1" applyAlignment="1">
      <alignment/>
    </xf>
    <xf numFmtId="0" fontId="35" fillId="6" borderId="73" xfId="0" applyFont="1" applyFill="1" applyBorder="1" applyAlignment="1">
      <alignment vertical="center"/>
    </xf>
    <xf numFmtId="3" fontId="35" fillId="6" borderId="73" xfId="0" applyNumberFormat="1" applyFont="1" applyFill="1" applyBorder="1" applyAlignment="1">
      <alignment vertical="center"/>
    </xf>
    <xf numFmtId="0" fontId="35" fillId="6" borderId="95" xfId="0" applyFont="1" applyFill="1" applyBorder="1" applyAlignment="1">
      <alignment vertical="center"/>
    </xf>
    <xf numFmtId="3" fontId="35" fillId="6" borderId="94" xfId="0" applyNumberFormat="1" applyFont="1" applyFill="1" applyBorder="1" applyAlignment="1">
      <alignment vertical="center"/>
    </xf>
    <xf numFmtId="3" fontId="35" fillId="6" borderId="95" xfId="0" applyNumberFormat="1" applyFont="1" applyFill="1" applyBorder="1" applyAlignment="1">
      <alignment vertical="center"/>
    </xf>
    <xf numFmtId="0" fontId="35" fillId="6" borderId="94" xfId="0" applyFont="1" applyFill="1" applyBorder="1" applyAlignment="1">
      <alignment vertical="center"/>
    </xf>
    <xf numFmtId="0" fontId="35" fillId="0" borderId="93" xfId="0" applyFont="1" applyBorder="1" applyAlignment="1">
      <alignment vertical="center" wrapText="1"/>
    </xf>
    <xf numFmtId="0" fontId="35" fillId="0" borderId="87" xfId="0" applyFont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150" xfId="0" applyBorder="1" applyAlignment="1">
      <alignment vertical="center" wrapText="1"/>
    </xf>
    <xf numFmtId="0" fontId="17" fillId="0" borderId="103" xfId="63" applyFont="1" applyBorder="1" applyAlignment="1">
      <alignment vertical="center"/>
      <protection/>
    </xf>
    <xf numFmtId="0" fontId="0" fillId="0" borderId="84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103" xfId="0" applyBorder="1" applyAlignment="1">
      <alignment/>
    </xf>
    <xf numFmtId="0" fontId="0" fillId="0" borderId="130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152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5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92" xfId="0" applyNumberFormat="1" applyBorder="1" applyAlignment="1">
      <alignment horizontal="right"/>
    </xf>
    <xf numFmtId="0" fontId="0" fillId="0" borderId="103" xfId="0" applyBorder="1" applyAlignment="1">
      <alignment horizontal="right"/>
    </xf>
    <xf numFmtId="0" fontId="0" fillId="0" borderId="130" xfId="0" applyBorder="1" applyAlignment="1">
      <alignment horizontal="right"/>
    </xf>
    <xf numFmtId="0" fontId="0" fillId="0" borderId="14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17" fillId="0" borderId="103" xfId="61" applyFont="1" applyBorder="1" applyAlignment="1">
      <alignment/>
      <protection/>
    </xf>
    <xf numFmtId="0" fontId="17" fillId="0" borderId="84" xfId="61" applyBorder="1" applyAlignment="1">
      <alignment/>
      <protection/>
    </xf>
    <xf numFmtId="3" fontId="0" fillId="0" borderId="140" xfId="0" applyNumberFormat="1" applyBorder="1" applyAlignment="1">
      <alignment horizontal="right"/>
    </xf>
    <xf numFmtId="0" fontId="0" fillId="0" borderId="126" xfId="0" applyBorder="1" applyAlignment="1">
      <alignment horizontal="right"/>
    </xf>
    <xf numFmtId="0" fontId="0" fillId="0" borderId="74" xfId="0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0" fontId="35" fillId="6" borderId="151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33" fillId="0" borderId="140" xfId="0" applyFont="1" applyBorder="1" applyAlignment="1">
      <alignment horizontal="center" vertical="center"/>
    </xf>
    <xf numFmtId="0" fontId="33" fillId="0" borderId="141" xfId="0" applyFont="1" applyBorder="1" applyAlignment="1">
      <alignment horizontal="center" vertical="center"/>
    </xf>
    <xf numFmtId="0" fontId="33" fillId="0" borderId="153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149" xfId="0" applyFont="1" applyBorder="1" applyAlignment="1">
      <alignment horizontal="center" vertical="center"/>
    </xf>
    <xf numFmtId="0" fontId="35" fillId="0" borderId="93" xfId="0" applyFont="1" applyBorder="1" applyAlignment="1">
      <alignment vertical="center"/>
    </xf>
    <xf numFmtId="0" fontId="35" fillId="0" borderId="87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50" xfId="0" applyBorder="1" applyAlignment="1">
      <alignment vertical="center"/>
    </xf>
    <xf numFmtId="0" fontId="33" fillId="0" borderId="96" xfId="0" applyFont="1" applyBorder="1" applyAlignment="1">
      <alignment horizontal="center" vertical="center"/>
    </xf>
    <xf numFmtId="0" fontId="33" fillId="0" borderId="13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0" fillId="0" borderId="9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38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49" fontId="0" fillId="0" borderId="130" xfId="0" applyNumberFormat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0" fillId="0" borderId="149" xfId="0" applyNumberFormat="1" applyBorder="1" applyAlignment="1">
      <alignment horizontal="center"/>
    </xf>
    <xf numFmtId="0" fontId="35" fillId="6" borderId="93" xfId="0" applyFont="1" applyFill="1" applyBorder="1" applyAlignment="1">
      <alignment vertical="center"/>
    </xf>
    <xf numFmtId="0" fontId="35" fillId="6" borderId="148" xfId="0" applyFont="1" applyFill="1" applyBorder="1" applyAlignment="1">
      <alignment vertical="center"/>
    </xf>
    <xf numFmtId="0" fontId="35" fillId="6" borderId="131" xfId="0" applyFont="1" applyFill="1" applyBorder="1" applyAlignment="1">
      <alignment vertical="center"/>
    </xf>
    <xf numFmtId="0" fontId="35" fillId="6" borderId="87" xfId="0" applyFont="1" applyFill="1" applyBorder="1" applyAlignment="1">
      <alignment vertical="center"/>
    </xf>
    <xf numFmtId="0" fontId="17" fillId="0" borderId="103" xfId="61" applyFont="1" applyBorder="1" applyAlignment="1">
      <alignment horizontal="left"/>
      <protection/>
    </xf>
    <xf numFmtId="0" fontId="17" fillId="0" borderId="84" xfId="61" applyBorder="1" applyAlignment="1">
      <alignment horizontal="left"/>
      <protection/>
    </xf>
    <xf numFmtId="3" fontId="0" fillId="0" borderId="85" xfId="0" applyNumberFormat="1" applyBorder="1" applyAlignment="1">
      <alignment/>
    </xf>
    <xf numFmtId="0" fontId="17" fillId="0" borderId="103" xfId="61" applyFont="1" applyBorder="1" applyAlignment="1">
      <alignment horizontal="left" wrapText="1"/>
      <protection/>
    </xf>
    <xf numFmtId="0" fontId="17" fillId="0" borderId="84" xfId="61" applyBorder="1" applyAlignment="1">
      <alignment horizontal="left" wrapText="1"/>
      <protection/>
    </xf>
    <xf numFmtId="0" fontId="0" fillId="0" borderId="84" xfId="0" applyBorder="1" applyAlignment="1">
      <alignment horizontal="right"/>
    </xf>
    <xf numFmtId="3" fontId="0" fillId="0" borderId="149" xfId="0" applyNumberFormat="1" applyBorder="1" applyAlignment="1">
      <alignment horizontal="center"/>
    </xf>
    <xf numFmtId="0" fontId="0" fillId="0" borderId="85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149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22" xfId="0" applyBorder="1" applyAlignment="1">
      <alignment/>
    </xf>
    <xf numFmtId="0" fontId="0" fillId="0" borderId="103" xfId="0" applyBorder="1" applyAlignment="1">
      <alignment/>
    </xf>
    <xf numFmtId="0" fontId="0" fillId="0" borderId="130" xfId="0" applyBorder="1" applyAlignment="1">
      <alignment/>
    </xf>
    <xf numFmtId="0" fontId="0" fillId="0" borderId="84" xfId="0" applyBorder="1" applyAlignment="1">
      <alignment/>
    </xf>
    <xf numFmtId="3" fontId="0" fillId="0" borderId="14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34" fillId="6" borderId="123" xfId="0" applyNumberFormat="1" applyFont="1" applyFill="1" applyBorder="1" applyAlignment="1">
      <alignment vertical="center"/>
    </xf>
    <xf numFmtId="0" fontId="34" fillId="6" borderId="125" xfId="0" applyFont="1" applyFill="1" applyBorder="1" applyAlignment="1">
      <alignment vertical="center"/>
    </xf>
    <xf numFmtId="0" fontId="34" fillId="6" borderId="151" xfId="0" applyFont="1" applyFill="1" applyBorder="1" applyAlignment="1">
      <alignment vertical="center"/>
    </xf>
    <xf numFmtId="0" fontId="17" fillId="0" borderId="69" xfId="61" applyFont="1" applyBorder="1" applyAlignment="1">
      <alignment horizontal="left"/>
      <protection/>
    </xf>
    <xf numFmtId="0" fontId="17" fillId="0" borderId="105" xfId="61" applyBorder="1" applyAlignment="1">
      <alignment horizontal="left"/>
      <protection/>
    </xf>
    <xf numFmtId="0" fontId="0" fillId="0" borderId="105" xfId="0" applyBorder="1" applyAlignment="1">
      <alignment/>
    </xf>
    <xf numFmtId="0" fontId="0" fillId="0" borderId="134" xfId="0" applyBorder="1" applyAlignment="1">
      <alignment/>
    </xf>
    <xf numFmtId="3" fontId="34" fillId="6" borderId="25" xfId="0" applyNumberFormat="1" applyFont="1" applyFill="1" applyBorder="1" applyAlignment="1">
      <alignment vertical="center"/>
    </xf>
    <xf numFmtId="3" fontId="34" fillId="6" borderId="102" xfId="0" applyNumberFormat="1" applyFont="1" applyFill="1" applyBorder="1" applyAlignment="1">
      <alignment vertical="center"/>
    </xf>
    <xf numFmtId="3" fontId="34" fillId="6" borderId="129" xfId="0" applyNumberFormat="1" applyFont="1" applyFill="1" applyBorder="1" applyAlignment="1">
      <alignment vertical="center"/>
    </xf>
    <xf numFmtId="0" fontId="34" fillId="6" borderId="123" xfId="0" applyFont="1" applyFill="1" applyBorder="1" applyAlignment="1">
      <alignment vertical="center"/>
    </xf>
    <xf numFmtId="0" fontId="34" fillId="6" borderId="143" xfId="0" applyFont="1" applyFill="1" applyBorder="1" applyAlignment="1">
      <alignment vertical="center"/>
    </xf>
    <xf numFmtId="0" fontId="34" fillId="6" borderId="25" xfId="0" applyFont="1" applyFill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125" xfId="0" applyFont="1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51" xfId="0" applyBorder="1" applyAlignment="1">
      <alignment vertical="center"/>
    </xf>
    <xf numFmtId="0" fontId="34" fillId="6" borderId="99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4" fillId="6" borderId="73" xfId="0" applyNumberFormat="1" applyFont="1" applyFill="1" applyBorder="1" applyAlignment="1">
      <alignment vertical="center"/>
    </xf>
    <xf numFmtId="3" fontId="34" fillId="6" borderId="95" xfId="0" applyNumberFormat="1" applyFont="1" applyFill="1" applyBorder="1" applyAlignment="1">
      <alignment vertical="center"/>
    </xf>
    <xf numFmtId="3" fontId="34" fillId="6" borderId="94" xfId="0" applyNumberFormat="1" applyFont="1" applyFill="1" applyBorder="1" applyAlignment="1">
      <alignment vertical="center"/>
    </xf>
    <xf numFmtId="0" fontId="34" fillId="6" borderId="73" xfId="0" applyFont="1" applyFill="1" applyBorder="1" applyAlignment="1">
      <alignment vertical="center"/>
    </xf>
    <xf numFmtId="0" fontId="34" fillId="0" borderId="93" xfId="0" applyFont="1" applyBorder="1" applyAlignment="1">
      <alignment vertical="center"/>
    </xf>
    <xf numFmtId="0" fontId="34" fillId="0" borderId="87" xfId="0" applyFont="1" applyBorder="1" applyAlignment="1">
      <alignment vertical="center"/>
    </xf>
    <xf numFmtId="0" fontId="34" fillId="6" borderId="9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7" xfId="0" applyBorder="1" applyAlignment="1">
      <alignment/>
    </xf>
    <xf numFmtId="0" fontId="17" fillId="0" borderId="70" xfId="61" applyFont="1" applyBorder="1" applyAlignment="1">
      <alignment horizontal="left"/>
      <protection/>
    </xf>
    <xf numFmtId="0" fontId="17" fillId="0" borderId="107" xfId="61" applyBorder="1" applyAlignment="1">
      <alignment horizontal="left"/>
      <protection/>
    </xf>
    <xf numFmtId="0" fontId="0" fillId="0" borderId="107" xfId="0" applyBorder="1" applyAlignment="1">
      <alignment/>
    </xf>
    <xf numFmtId="0" fontId="0" fillId="0" borderId="154" xfId="0" applyBorder="1" applyAlignment="1">
      <alignment/>
    </xf>
    <xf numFmtId="0" fontId="17" fillId="0" borderId="84" xfId="61" applyFont="1" applyBorder="1" applyAlignment="1">
      <alignment horizontal="left" wrapText="1"/>
      <protection/>
    </xf>
    <xf numFmtId="0" fontId="17" fillId="0" borderId="149" xfId="61" applyFont="1" applyBorder="1" applyAlignment="1">
      <alignment horizontal="left" wrapText="1"/>
      <protection/>
    </xf>
    <xf numFmtId="0" fontId="0" fillId="0" borderId="149" xfId="0" applyBorder="1" applyAlignment="1">
      <alignment/>
    </xf>
    <xf numFmtId="0" fontId="34" fillId="6" borderId="95" xfId="0" applyFont="1" applyFill="1" applyBorder="1" applyAlignment="1">
      <alignment vertical="center"/>
    </xf>
    <xf numFmtId="0" fontId="34" fillId="6" borderId="131" xfId="0" applyFont="1" applyFill="1" applyBorder="1" applyAlignment="1">
      <alignment vertical="center"/>
    </xf>
    <xf numFmtId="0" fontId="34" fillId="6" borderId="87" xfId="0" applyFont="1" applyFill="1" applyBorder="1" applyAlignment="1">
      <alignment vertical="center"/>
    </xf>
    <xf numFmtId="0" fontId="34" fillId="6" borderId="148" xfId="0" applyFont="1" applyFill="1" applyBorder="1" applyAlignment="1">
      <alignment vertical="center"/>
    </xf>
    <xf numFmtId="0" fontId="33" fillId="0" borderId="70" xfId="0" applyFont="1" applyBorder="1" applyAlignment="1">
      <alignment horizontal="center" vertical="center"/>
    </xf>
    <xf numFmtId="0" fontId="33" fillId="0" borderId="146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54" xfId="0" applyFont="1" applyBorder="1" applyAlignment="1">
      <alignment horizontal="center" vertical="center"/>
    </xf>
    <xf numFmtId="0" fontId="17" fillId="0" borderId="96" xfId="61" applyFont="1" applyBorder="1" applyAlignment="1">
      <alignment horizontal="left"/>
      <protection/>
    </xf>
    <xf numFmtId="0" fontId="17" fillId="0" borderId="141" xfId="61" applyBorder="1" applyAlignment="1">
      <alignment horizontal="left"/>
      <protection/>
    </xf>
    <xf numFmtId="0" fontId="0" fillId="0" borderId="141" xfId="0" applyBorder="1" applyAlignment="1">
      <alignment/>
    </xf>
    <xf numFmtId="0" fontId="0" fillId="0" borderId="153" xfId="0" applyBorder="1" applyAlignment="1">
      <alignment/>
    </xf>
    <xf numFmtId="3" fontId="0" fillId="0" borderId="122" xfId="0" applyNumberFormat="1" applyBorder="1" applyAlignment="1">
      <alignment/>
    </xf>
    <xf numFmtId="0" fontId="0" fillId="0" borderId="107" xfId="0" applyBorder="1" applyAlignment="1">
      <alignment/>
    </xf>
    <xf numFmtId="0" fontId="0" fillId="0" borderId="154" xfId="0" applyBorder="1" applyAlignment="1">
      <alignment/>
    </xf>
    <xf numFmtId="0" fontId="0" fillId="0" borderId="96" xfId="0" applyBorder="1" applyAlignment="1">
      <alignment horizontal="right"/>
    </xf>
    <xf numFmtId="0" fontId="0" fillId="0" borderId="137" xfId="0" applyBorder="1" applyAlignment="1">
      <alignment horizontal="right"/>
    </xf>
    <xf numFmtId="0" fontId="14" fillId="0" borderId="103" xfId="0" applyFont="1" applyBorder="1" applyAlignment="1">
      <alignment/>
    </xf>
    <xf numFmtId="0" fontId="14" fillId="0" borderId="84" xfId="0" applyFont="1" applyBorder="1" applyAlignment="1">
      <alignment/>
    </xf>
    <xf numFmtId="0" fontId="14" fillId="0" borderId="149" xfId="0" applyFont="1" applyBorder="1" applyAlignment="1">
      <alignment/>
    </xf>
    <xf numFmtId="0" fontId="17" fillId="0" borderId="103" xfId="61" applyFont="1" applyBorder="1" applyAlignment="1">
      <alignment horizontal="left" vertical="center" wrapText="1"/>
      <protection/>
    </xf>
    <xf numFmtId="0" fontId="17" fillId="0" borderId="84" xfId="61" applyBorder="1" applyAlignment="1">
      <alignment horizontal="left" vertical="center" wrapText="1"/>
      <protection/>
    </xf>
    <xf numFmtId="0" fontId="0" fillId="0" borderId="84" xfId="0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14" fillId="0" borderId="103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149" xfId="0" applyFont="1" applyBorder="1" applyAlignment="1">
      <alignment wrapText="1"/>
    </xf>
    <xf numFmtId="0" fontId="0" fillId="0" borderId="84" xfId="0" applyBorder="1" applyAlignment="1">
      <alignment wrapText="1"/>
    </xf>
    <xf numFmtId="0" fontId="0" fillId="0" borderId="149" xfId="0" applyBorder="1" applyAlignment="1">
      <alignment wrapText="1"/>
    </xf>
    <xf numFmtId="0" fontId="0" fillId="0" borderId="86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6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28" xfId="0" applyBorder="1" applyAlignment="1">
      <alignment horizontal="right"/>
    </xf>
    <xf numFmtId="0" fontId="0" fillId="0" borderId="100" xfId="0" applyBorder="1" applyAlignment="1">
      <alignment horizontal="right"/>
    </xf>
    <xf numFmtId="0" fontId="14" fillId="0" borderId="103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14" fillId="0" borderId="149" xfId="0" applyFont="1" applyBorder="1" applyAlignment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00" xfId="0" applyNumberFormat="1" applyBorder="1" applyAlignment="1">
      <alignment horizontal="right"/>
    </xf>
    <xf numFmtId="3" fontId="0" fillId="0" borderId="101" xfId="0" applyNumberFormat="1" applyBorder="1" applyAlignment="1">
      <alignment horizontal="right"/>
    </xf>
    <xf numFmtId="3" fontId="0" fillId="0" borderId="85" xfId="0" applyNumberFormat="1" applyBorder="1" applyAlignment="1">
      <alignment/>
    </xf>
    <xf numFmtId="3" fontId="0" fillId="0" borderId="149" xfId="0" applyNumberFormat="1" applyBorder="1" applyAlignment="1">
      <alignment/>
    </xf>
    <xf numFmtId="3" fontId="0" fillId="0" borderId="103" xfId="0" applyNumberFormat="1" applyBorder="1" applyAlignment="1">
      <alignment horizontal="right"/>
    </xf>
    <xf numFmtId="3" fontId="0" fillId="0" borderId="103" xfId="0" applyNumberFormat="1" applyBorder="1" applyAlignment="1">
      <alignment/>
    </xf>
    <xf numFmtId="3" fontId="0" fillId="0" borderId="103" xfId="0" applyNumberFormat="1" applyBorder="1" applyAlignment="1">
      <alignment horizontal="center"/>
    </xf>
    <xf numFmtId="0" fontId="17" fillId="0" borderId="103" xfId="63" applyFont="1" applyBorder="1" applyAlignment="1">
      <alignment horizontal="left" vertical="center"/>
      <protection/>
    </xf>
    <xf numFmtId="0" fontId="17" fillId="0" borderId="84" xfId="63" applyFont="1" applyBorder="1" applyAlignment="1">
      <alignment horizontal="left" vertical="center"/>
      <protection/>
    </xf>
    <xf numFmtId="0" fontId="17" fillId="0" borderId="149" xfId="63" applyFont="1" applyBorder="1" applyAlignment="1">
      <alignment horizontal="left" vertical="center"/>
      <protection/>
    </xf>
    <xf numFmtId="0" fontId="17" fillId="0" borderId="84" xfId="63" applyFont="1" applyBorder="1" applyAlignment="1">
      <alignment vertical="center"/>
      <protection/>
    </xf>
    <xf numFmtId="0" fontId="17" fillId="0" borderId="149" xfId="63" applyFont="1" applyBorder="1" applyAlignment="1">
      <alignment vertical="center"/>
      <protection/>
    </xf>
    <xf numFmtId="0" fontId="7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28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167" fontId="7" fillId="0" borderId="0" xfId="43" applyNumberFormat="1" applyFont="1" applyFill="1" applyBorder="1" applyAlignment="1" applyProtection="1">
      <alignment horizontal="center"/>
      <protection/>
    </xf>
    <xf numFmtId="167" fontId="26" fillId="0" borderId="0" xfId="42" applyNumberFormat="1" applyFont="1" applyFill="1" applyBorder="1" applyAlignment="1" applyProtection="1">
      <alignment horizontal="center"/>
      <protection/>
    </xf>
    <xf numFmtId="0" fontId="25" fillId="0" borderId="0" xfId="59" applyFont="1" applyBorder="1" applyAlignment="1">
      <alignment horizontal="left"/>
      <protection/>
    </xf>
    <xf numFmtId="0" fontId="6" fillId="0" borderId="155" xfId="59" applyFont="1" applyBorder="1" applyAlignment="1">
      <alignment horizontal="center"/>
      <protection/>
    </xf>
    <xf numFmtId="167" fontId="6" fillId="0" borderId="155" xfId="42" applyNumberFormat="1" applyFont="1" applyFill="1" applyBorder="1" applyAlignment="1" applyProtection="1">
      <alignment horizontal="center"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167" fontId="6" fillId="0" borderId="53" xfId="42" applyNumberFormat="1" applyFont="1" applyFill="1" applyBorder="1" applyAlignment="1" applyProtection="1">
      <alignment horizontal="center"/>
      <protection/>
    </xf>
    <xf numFmtId="167" fontId="6" fillId="0" borderId="30" xfId="42" applyNumberFormat="1" applyFont="1" applyFill="1" applyBorder="1" applyAlignment="1" applyProtection="1">
      <alignment horizontal="center"/>
      <protection/>
    </xf>
    <xf numFmtId="167" fontId="7" fillId="0" borderId="0" xfId="42" applyNumberFormat="1" applyFont="1" applyFill="1" applyBorder="1" applyAlignment="1" applyProtection="1">
      <alignment horizontal="center"/>
      <protection/>
    </xf>
    <xf numFmtId="167" fontId="6" fillId="0" borderId="51" xfId="42" applyNumberFormat="1" applyFont="1" applyFill="1" applyBorder="1" applyAlignment="1" applyProtection="1">
      <alignment horizontal="center"/>
      <protection/>
    </xf>
    <xf numFmtId="0" fontId="26" fillId="0" borderId="126" xfId="0" applyFont="1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38" fillId="0" borderId="0" xfId="59" applyFont="1" applyAlignment="1">
      <alignment horizontal="center"/>
      <protection/>
    </xf>
    <xf numFmtId="170" fontId="20" fillId="0" borderId="19" xfId="65" applyNumberFormat="1" applyFont="1" applyFill="1" applyBorder="1" applyAlignment="1">
      <alignment horizontal="center" vertical="center" wrapText="1"/>
      <protection/>
    </xf>
    <xf numFmtId="170" fontId="20" fillId="0" borderId="74" xfId="65" applyNumberFormat="1" applyFont="1" applyFill="1" applyBorder="1" applyAlignment="1">
      <alignment horizontal="center" vertical="center" wrapText="1"/>
      <protection/>
    </xf>
    <xf numFmtId="170" fontId="20" fillId="0" borderId="25" xfId="65" applyNumberFormat="1" applyFont="1" applyFill="1" applyBorder="1" applyAlignment="1">
      <alignment horizontal="center" vertical="center" wrapText="1"/>
      <protection/>
    </xf>
    <xf numFmtId="170" fontId="20" fillId="0" borderId="126" xfId="65" applyNumberFormat="1" applyFont="1" applyFill="1" applyBorder="1" applyAlignment="1">
      <alignment horizontal="center" vertical="center" wrapText="1"/>
      <protection/>
    </xf>
    <xf numFmtId="170" fontId="20" fillId="0" borderId="129" xfId="65" applyNumberFormat="1" applyFont="1" applyFill="1" applyBorder="1" applyAlignment="1">
      <alignment horizontal="center" vertical="center" wrapText="1"/>
      <protection/>
    </xf>
    <xf numFmtId="170" fontId="20" fillId="0" borderId="25" xfId="65" applyNumberFormat="1" applyFont="1" applyFill="1" applyBorder="1" applyAlignment="1">
      <alignment horizontal="center" vertical="center"/>
      <protection/>
    </xf>
    <xf numFmtId="0" fontId="26" fillId="0" borderId="0" xfId="65" applyFont="1" applyFill="1" applyAlignment="1">
      <alignment horizontal="center" wrapText="1"/>
      <protection/>
    </xf>
    <xf numFmtId="0" fontId="26" fillId="0" borderId="0" xfId="65" applyFont="1" applyFill="1" applyAlignment="1">
      <alignment horizontal="center"/>
      <protection/>
    </xf>
    <xf numFmtId="0" fontId="37" fillId="0" borderId="125" xfId="65" applyFont="1" applyFill="1" applyBorder="1" applyAlignment="1">
      <alignment horizontal="right"/>
      <protection/>
    </xf>
    <xf numFmtId="0" fontId="20" fillId="0" borderId="97" xfId="65" applyFont="1" applyFill="1" applyBorder="1" applyAlignment="1" applyProtection="1">
      <alignment horizontal="left" vertical="center" wrapText="1"/>
      <protection/>
    </xf>
    <xf numFmtId="0" fontId="20" fillId="0" borderId="86" xfId="65" applyFont="1" applyFill="1" applyBorder="1" applyAlignment="1" applyProtection="1">
      <alignment horizontal="left" vertical="center" wrapText="1"/>
      <protection/>
    </xf>
    <xf numFmtId="0" fontId="20" fillId="0" borderId="145" xfId="65" applyFont="1" applyFill="1" applyBorder="1" applyAlignment="1" applyProtection="1">
      <alignment horizontal="left" vertical="center" wrapText="1"/>
      <protection/>
    </xf>
    <xf numFmtId="0" fontId="10" fillId="0" borderId="93" xfId="65" applyFont="1" applyFill="1" applyBorder="1" applyAlignment="1" applyProtection="1">
      <alignment horizontal="left" vertical="center"/>
      <protection/>
    </xf>
    <xf numFmtId="0" fontId="10" fillId="0" borderId="148" xfId="65" applyFont="1" applyFill="1" applyBorder="1" applyAlignment="1" applyProtection="1">
      <alignment horizontal="left" vertical="center"/>
      <protection/>
    </xf>
    <xf numFmtId="0" fontId="20" fillId="0" borderId="97" xfId="65" applyFont="1" applyFill="1" applyBorder="1" applyAlignment="1">
      <alignment horizontal="left" vertical="center" wrapText="1"/>
      <protection/>
    </xf>
    <xf numFmtId="0" fontId="20" fillId="0" borderId="86" xfId="65" applyFont="1" applyFill="1" applyBorder="1" applyAlignment="1">
      <alignment horizontal="left" vertical="center" wrapText="1"/>
      <protection/>
    </xf>
    <xf numFmtId="0" fontId="20" fillId="0" borderId="145" xfId="65" applyFont="1" applyFill="1" applyBorder="1" applyAlignment="1">
      <alignment horizontal="left" vertical="center" wrapText="1"/>
      <protection/>
    </xf>
    <xf numFmtId="0" fontId="20" fillId="0" borderId="97" xfId="65" applyFont="1" applyFill="1" applyBorder="1" applyAlignment="1">
      <alignment horizontal="center" vertical="center" wrapText="1"/>
      <protection/>
    </xf>
    <xf numFmtId="0" fontId="20" fillId="0" borderId="99" xfId="65" applyFont="1" applyFill="1" applyBorder="1" applyAlignment="1">
      <alignment horizontal="center" vertical="center" wrapText="1"/>
      <protection/>
    </xf>
    <xf numFmtId="0" fontId="20" fillId="0" borderId="74" xfId="65" applyFont="1" applyFill="1" applyBorder="1" applyAlignment="1">
      <alignment horizontal="center" vertical="center" wrapText="1"/>
      <protection/>
    </xf>
    <xf numFmtId="0" fontId="20" fillId="0" borderId="25" xfId="65" applyFont="1" applyFill="1" applyBorder="1" applyAlignment="1">
      <alignment horizontal="center" vertical="center" wrapText="1"/>
      <protection/>
    </xf>
    <xf numFmtId="0" fontId="20" fillId="0" borderId="86" xfId="65" applyFont="1" applyFill="1" applyBorder="1" applyAlignment="1">
      <alignment horizontal="center" vertical="center" wrapText="1"/>
      <protection/>
    </xf>
    <xf numFmtId="0" fontId="20" fillId="0" borderId="125" xfId="65" applyFont="1" applyFill="1" applyBorder="1" applyAlignment="1">
      <alignment horizontal="center" vertical="center" wrapText="1"/>
      <protection/>
    </xf>
    <xf numFmtId="0" fontId="20" fillId="0" borderId="127" xfId="65" applyFont="1" applyFill="1" applyBorder="1" applyAlignment="1">
      <alignment horizontal="center" vertical="center" wrapText="1"/>
      <protection/>
    </xf>
    <xf numFmtId="0" fontId="20" fillId="0" borderId="102" xfId="65" applyFont="1" applyFill="1" applyBorder="1" applyAlignment="1">
      <alignment horizontal="center" vertical="center" wrapText="1"/>
      <protection/>
    </xf>
    <xf numFmtId="0" fontId="20" fillId="0" borderId="131" xfId="65" applyFont="1" applyFill="1" applyBorder="1" applyAlignment="1">
      <alignment horizontal="center"/>
      <protection/>
    </xf>
    <xf numFmtId="0" fontId="20" fillId="0" borderId="87" xfId="65" applyFont="1" applyFill="1" applyBorder="1" applyAlignment="1">
      <alignment horizontal="center"/>
      <protection/>
    </xf>
    <xf numFmtId="0" fontId="6" fillId="0" borderId="93" xfId="65" applyFont="1" applyFill="1" applyBorder="1" applyAlignment="1" applyProtection="1">
      <alignment horizontal="left" vertical="center"/>
      <protection/>
    </xf>
    <xf numFmtId="0" fontId="6" fillId="0" borderId="148" xfId="65" applyFont="1" applyFill="1" applyBorder="1" applyAlignment="1" applyProtection="1">
      <alignment horizontal="left" vertical="center"/>
      <protection/>
    </xf>
    <xf numFmtId="0" fontId="26" fillId="0" borderId="11" xfId="59" applyFont="1" applyBorder="1" applyAlignment="1">
      <alignment horizontal="center"/>
      <protection/>
    </xf>
    <xf numFmtId="0" fontId="26" fillId="0" borderId="12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9" fillId="0" borderId="86" xfId="65" applyFont="1" applyFill="1" applyBorder="1" applyAlignment="1">
      <alignment horizontal="justify" vertical="center" wrapText="1"/>
      <protection/>
    </xf>
    <xf numFmtId="0" fontId="30" fillId="0" borderId="0" xfId="60" applyFont="1" applyBorder="1" applyAlignment="1">
      <alignment horizontal="center"/>
      <protection/>
    </xf>
    <xf numFmtId="0" fontId="8" fillId="0" borderId="62" xfId="60" applyFont="1" applyBorder="1" applyAlignment="1">
      <alignment horizontal="right" vertical="center"/>
      <protection/>
    </xf>
    <xf numFmtId="0" fontId="10" fillId="0" borderId="32" xfId="60" applyFont="1" applyBorder="1" applyAlignment="1">
      <alignment horizontal="center"/>
      <protection/>
    </xf>
    <xf numFmtId="0" fontId="10" fillId="0" borderId="33" xfId="60" applyFont="1" applyBorder="1" applyAlignment="1">
      <alignment horizontal="center"/>
      <protection/>
    </xf>
    <xf numFmtId="0" fontId="11" fillId="0" borderId="62" xfId="60" applyFont="1" applyBorder="1" applyAlignment="1">
      <alignment horizontal="right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2006éves beszámoló" xfId="42"/>
    <cellStyle name="Ezres_2006évesúj" xfId="43"/>
    <cellStyle name="Figyelmeztetés" xfId="44"/>
    <cellStyle name="hetmál kút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_2006éves beszámoló" xfId="59"/>
    <cellStyle name="Normál_2006évesúj" xfId="60"/>
    <cellStyle name="Normál_31URLAP_előadás" xfId="61"/>
    <cellStyle name="Normal_KARSZJ3" xfId="62"/>
    <cellStyle name="Normal_KTRSZJ" xfId="63"/>
    <cellStyle name="Normál_KVRENMUNKA" xfId="64"/>
    <cellStyle name="Normál_ZARSZREND1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="120" zoomScaleNormal="120" workbookViewId="0" topLeftCell="A85">
      <selection activeCell="F46" sqref="F46"/>
    </sheetView>
  </sheetViews>
  <sheetFormatPr defaultColWidth="9.140625" defaultRowHeight="12.75"/>
  <cols>
    <col min="1" max="1" width="6.57421875" style="608" customWidth="1"/>
    <col min="2" max="2" width="43.28125" style="608" customWidth="1"/>
    <col min="3" max="6" width="9.28125" style="608" customWidth="1"/>
    <col min="7" max="16384" width="8.00390625" style="493" customWidth="1"/>
  </cols>
  <sheetData>
    <row r="1" spans="1:6" ht="15.75" customHeight="1">
      <c r="A1" s="492" t="s">
        <v>692</v>
      </c>
      <c r="B1" s="492"/>
      <c r="C1" s="492"/>
      <c r="D1" s="492"/>
      <c r="E1" s="492"/>
      <c r="F1" s="492"/>
    </row>
    <row r="2" spans="1:6" ht="15.75" customHeight="1" thickBot="1">
      <c r="A2" s="937" t="s">
        <v>693</v>
      </c>
      <c r="B2" s="937"/>
      <c r="C2" s="494"/>
      <c r="D2" s="494"/>
      <c r="E2" s="949" t="s">
        <v>694</v>
      </c>
      <c r="F2" s="949"/>
    </row>
    <row r="3" spans="1:6" ht="13.5" customHeight="1">
      <c r="A3" s="943" t="s">
        <v>695</v>
      </c>
      <c r="B3" s="938" t="s">
        <v>696</v>
      </c>
      <c r="C3" s="940" t="s">
        <v>697</v>
      </c>
      <c r="D3" s="945" t="s">
        <v>698</v>
      </c>
      <c r="E3" s="946"/>
      <c r="F3" s="947"/>
    </row>
    <row r="4" spans="1:6" ht="33.75" customHeight="1" thickBot="1">
      <c r="A4" s="944"/>
      <c r="B4" s="939"/>
      <c r="C4" s="941"/>
      <c r="D4" s="495" t="s">
        <v>699</v>
      </c>
      <c r="E4" s="495" t="s">
        <v>700</v>
      </c>
      <c r="F4" s="496" t="s">
        <v>52</v>
      </c>
    </row>
    <row r="5" spans="1:6" s="500" customFormat="1" ht="12" customHeight="1" thickBot="1">
      <c r="A5" s="497">
        <v>1</v>
      </c>
      <c r="B5" s="498">
        <v>2</v>
      </c>
      <c r="C5" s="498">
        <v>3</v>
      </c>
      <c r="D5" s="498">
        <v>4</v>
      </c>
      <c r="E5" s="498">
        <v>5</v>
      </c>
      <c r="F5" s="499">
        <v>6</v>
      </c>
    </row>
    <row r="6" spans="1:6" s="505" customFormat="1" ht="12" customHeight="1" thickBot="1">
      <c r="A6" s="501" t="s">
        <v>99</v>
      </c>
      <c r="B6" s="502" t="s">
        <v>701</v>
      </c>
      <c r="C6" s="503">
        <f>C7+C8</f>
        <v>0</v>
      </c>
      <c r="D6" s="503">
        <f>D7+D8</f>
        <v>955235</v>
      </c>
      <c r="E6" s="503">
        <f>E7+E8</f>
        <v>992094</v>
      </c>
      <c r="F6" s="504">
        <f>F7+F8</f>
        <v>978653</v>
      </c>
    </row>
    <row r="7" spans="1:6" s="505" customFormat="1" ht="12" customHeight="1" thickBot="1">
      <c r="A7" s="506" t="s">
        <v>101</v>
      </c>
      <c r="B7" s="507" t="s">
        <v>702</v>
      </c>
      <c r="C7" s="508"/>
      <c r="D7" s="508">
        <v>179583</v>
      </c>
      <c r="E7" s="508">
        <v>198390</v>
      </c>
      <c r="F7" s="509">
        <v>194560</v>
      </c>
    </row>
    <row r="8" spans="1:6" s="505" customFormat="1" ht="12" customHeight="1" thickBot="1">
      <c r="A8" s="506" t="s">
        <v>103</v>
      </c>
      <c r="B8" s="507" t="s">
        <v>836</v>
      </c>
      <c r="C8" s="510">
        <f>SUM(C9:C12)</f>
        <v>0</v>
      </c>
      <c r="D8" s="510">
        <f>SUM(D9:D12)</f>
        <v>775652</v>
      </c>
      <c r="E8" s="510">
        <f>SUM(E9:E12)</f>
        <v>793704</v>
      </c>
      <c r="F8" s="511">
        <f>SUM(F9:F12)</f>
        <v>784093</v>
      </c>
    </row>
    <row r="9" spans="1:6" s="505" customFormat="1" ht="12" customHeight="1">
      <c r="A9" s="512" t="s">
        <v>703</v>
      </c>
      <c r="B9" s="513" t="s">
        <v>704</v>
      </c>
      <c r="C9" s="514"/>
      <c r="D9" s="514"/>
      <c r="E9" s="514"/>
      <c r="F9" s="515"/>
    </row>
    <row r="10" spans="1:6" s="505" customFormat="1" ht="12" customHeight="1">
      <c r="A10" s="516" t="s">
        <v>705</v>
      </c>
      <c r="B10" s="517" t="s">
        <v>706</v>
      </c>
      <c r="C10" s="518"/>
      <c r="D10" s="518">
        <v>158699</v>
      </c>
      <c r="E10" s="518">
        <v>176779</v>
      </c>
      <c r="F10" s="519">
        <v>167891</v>
      </c>
    </row>
    <row r="11" spans="1:6" s="505" customFormat="1" ht="12" customHeight="1">
      <c r="A11" s="516" t="s">
        <v>707</v>
      </c>
      <c r="B11" s="517" t="s">
        <v>708</v>
      </c>
      <c r="C11" s="518"/>
      <c r="D11" s="518">
        <v>553393</v>
      </c>
      <c r="E11" s="518">
        <v>553393</v>
      </c>
      <c r="F11" s="519">
        <v>548884</v>
      </c>
    </row>
    <row r="12" spans="1:6" s="505" customFormat="1" ht="12" customHeight="1" thickBot="1">
      <c r="A12" s="520" t="s">
        <v>709</v>
      </c>
      <c r="B12" s="521" t="s">
        <v>710</v>
      </c>
      <c r="C12" s="522"/>
      <c r="D12" s="522">
        <v>63560</v>
      </c>
      <c r="E12" s="522">
        <v>63532</v>
      </c>
      <c r="F12" s="523">
        <v>67318</v>
      </c>
    </row>
    <row r="13" spans="1:6" s="505" customFormat="1" ht="12" customHeight="1" thickBot="1">
      <c r="A13" s="506" t="s">
        <v>104</v>
      </c>
      <c r="B13" s="507" t="s">
        <v>837</v>
      </c>
      <c r="C13" s="510">
        <f>C14+C15+C16+C17+C18+C19+C20</f>
        <v>0</v>
      </c>
      <c r="D13" s="510">
        <f>D14+D15+D16+D17+D18+D19+D20</f>
        <v>973004</v>
      </c>
      <c r="E13" s="510">
        <f>E14+E15+E16+E17+E18+E19+E20</f>
        <v>1103792</v>
      </c>
      <c r="F13" s="511">
        <f>F14+F15+F16+F17+F18+F19+F20</f>
        <v>1103792</v>
      </c>
    </row>
    <row r="14" spans="1:6" s="505" customFormat="1" ht="12" customHeight="1">
      <c r="A14" s="524" t="s">
        <v>711</v>
      </c>
      <c r="B14" s="525" t="s">
        <v>712</v>
      </c>
      <c r="C14" s="526"/>
      <c r="D14" s="526">
        <v>750736</v>
      </c>
      <c r="E14" s="526">
        <v>751754</v>
      </c>
      <c r="F14" s="527">
        <v>751754</v>
      </c>
    </row>
    <row r="15" spans="1:6" s="505" customFormat="1" ht="12" customHeight="1">
      <c r="A15" s="516" t="s">
        <v>713</v>
      </c>
      <c r="B15" s="517" t="s">
        <v>714</v>
      </c>
      <c r="C15" s="518"/>
      <c r="D15" s="518"/>
      <c r="E15" s="518">
        <v>9081</v>
      </c>
      <c r="F15" s="519">
        <v>9081</v>
      </c>
    </row>
    <row r="16" spans="1:6" s="505" customFormat="1" ht="12" customHeight="1">
      <c r="A16" s="516" t="s">
        <v>715</v>
      </c>
      <c r="B16" s="517" t="s">
        <v>942</v>
      </c>
      <c r="C16" s="518"/>
      <c r="D16" s="518"/>
      <c r="E16" s="518">
        <v>68720</v>
      </c>
      <c r="F16" s="519">
        <v>68720</v>
      </c>
    </row>
    <row r="17" spans="1:6" s="505" customFormat="1" ht="12" customHeight="1">
      <c r="A17" s="528" t="s">
        <v>716</v>
      </c>
      <c r="B17" s="517" t="s">
        <v>717</v>
      </c>
      <c r="C17" s="529"/>
      <c r="D17" s="529">
        <v>206828</v>
      </c>
      <c r="E17" s="529">
        <v>193305</v>
      </c>
      <c r="F17" s="530">
        <v>193305</v>
      </c>
    </row>
    <row r="18" spans="1:6" s="505" customFormat="1" ht="12" customHeight="1">
      <c r="A18" s="528" t="s">
        <v>718</v>
      </c>
      <c r="B18" s="517" t="s">
        <v>719</v>
      </c>
      <c r="C18" s="529"/>
      <c r="D18" s="529">
        <v>15440</v>
      </c>
      <c r="E18" s="529">
        <v>15440</v>
      </c>
      <c r="F18" s="530">
        <v>15440</v>
      </c>
    </row>
    <row r="19" spans="1:6" s="505" customFormat="1" ht="12" customHeight="1">
      <c r="A19" s="516" t="s">
        <v>720</v>
      </c>
      <c r="B19" s="517" t="s">
        <v>721</v>
      </c>
      <c r="C19" s="518"/>
      <c r="D19" s="518"/>
      <c r="E19" s="518">
        <v>32240</v>
      </c>
      <c r="F19" s="519">
        <v>32240</v>
      </c>
    </row>
    <row r="20" spans="1:6" s="505" customFormat="1" ht="12" customHeight="1">
      <c r="A20" s="516" t="s">
        <v>722</v>
      </c>
      <c r="B20" s="531" t="s">
        <v>723</v>
      </c>
      <c r="C20" s="532">
        <f>C21+C22+C23</f>
        <v>0</v>
      </c>
      <c r="D20" s="532">
        <f>D21+D22+D23</f>
        <v>0</v>
      </c>
      <c r="E20" s="532">
        <f>E21+E22+E23</f>
        <v>33252</v>
      </c>
      <c r="F20" s="533">
        <f>F21+F22+F23</f>
        <v>33252</v>
      </c>
    </row>
    <row r="21" spans="1:6" s="505" customFormat="1" ht="12" customHeight="1">
      <c r="A21" s="516" t="s">
        <v>724</v>
      </c>
      <c r="B21" s="534" t="s">
        <v>725</v>
      </c>
      <c r="C21" s="535"/>
      <c r="D21" s="535"/>
      <c r="E21" s="535"/>
      <c r="F21" s="536"/>
    </row>
    <row r="22" spans="1:6" s="505" customFormat="1" ht="12" customHeight="1">
      <c r="A22" s="516" t="s">
        <v>726</v>
      </c>
      <c r="B22" s="534" t="s">
        <v>727</v>
      </c>
      <c r="C22" s="535"/>
      <c r="D22" s="535"/>
      <c r="E22" s="535">
        <v>33252</v>
      </c>
      <c r="F22" s="536">
        <v>33252</v>
      </c>
    </row>
    <row r="23" spans="1:6" s="505" customFormat="1" ht="12" customHeight="1" thickBot="1">
      <c r="A23" s="528" t="s">
        <v>728</v>
      </c>
      <c r="B23" s="537" t="s">
        <v>729</v>
      </c>
      <c r="C23" s="538"/>
      <c r="D23" s="538"/>
      <c r="E23" s="538"/>
      <c r="F23" s="539"/>
    </row>
    <row r="24" spans="1:6" s="505" customFormat="1" ht="12" customHeight="1" thickBot="1">
      <c r="A24" s="506" t="s">
        <v>105</v>
      </c>
      <c r="B24" s="507" t="s">
        <v>838</v>
      </c>
      <c r="C24" s="510">
        <f>SUM(C25:C27)</f>
        <v>0</v>
      </c>
      <c r="D24" s="510">
        <f>SUM(D25:D27)</f>
        <v>15000</v>
      </c>
      <c r="E24" s="510">
        <f>SUM(E25:E27)</f>
        <v>34450</v>
      </c>
      <c r="F24" s="511">
        <f>SUM(F25:F27)</f>
        <v>42552</v>
      </c>
    </row>
    <row r="25" spans="1:6" s="505" customFormat="1" ht="12" customHeight="1">
      <c r="A25" s="524" t="s">
        <v>730</v>
      </c>
      <c r="B25" s="525" t="s">
        <v>731</v>
      </c>
      <c r="C25" s="526"/>
      <c r="D25" s="526">
        <v>15000</v>
      </c>
      <c r="E25" s="526">
        <v>34450</v>
      </c>
      <c r="F25" s="527">
        <v>38285</v>
      </c>
    </row>
    <row r="26" spans="1:6" s="505" customFormat="1" ht="12" customHeight="1">
      <c r="A26" s="512" t="s">
        <v>732</v>
      </c>
      <c r="B26" s="517" t="s">
        <v>733</v>
      </c>
      <c r="C26" s="514"/>
      <c r="D26" s="514"/>
      <c r="E26" s="514"/>
      <c r="F26" s="515">
        <v>4267</v>
      </c>
    </row>
    <row r="27" spans="1:6" s="505" customFormat="1" ht="12" customHeight="1" thickBot="1">
      <c r="A27" s="528" t="s">
        <v>734</v>
      </c>
      <c r="B27" s="540" t="s">
        <v>735</v>
      </c>
      <c r="C27" s="529"/>
      <c r="D27" s="529"/>
      <c r="E27" s="529"/>
      <c r="F27" s="530"/>
    </row>
    <row r="28" spans="1:6" s="505" customFormat="1" ht="12" customHeight="1" thickBot="1">
      <c r="A28" s="506" t="s">
        <v>223</v>
      </c>
      <c r="B28" s="507" t="s">
        <v>945</v>
      </c>
      <c r="C28" s="510">
        <f>C29+C35+C40+C41</f>
        <v>0</v>
      </c>
      <c r="D28" s="510">
        <f>D29+D35+D40+D41</f>
        <v>551772</v>
      </c>
      <c r="E28" s="510">
        <f>E29+E35+E40+E41</f>
        <v>702797</v>
      </c>
      <c r="F28" s="511">
        <f>SUM(F41+F40+F35+F29+F34)</f>
        <v>518819</v>
      </c>
    </row>
    <row r="29" spans="1:6" s="505" customFormat="1" ht="12" customHeight="1">
      <c r="A29" s="524" t="s">
        <v>736</v>
      </c>
      <c r="B29" s="541" t="s">
        <v>737</v>
      </c>
      <c r="C29" s="542">
        <f>C30+C31+C32+C33</f>
        <v>0</v>
      </c>
      <c r="D29" s="542">
        <f>D30+D31+D32+D33</f>
        <v>237458</v>
      </c>
      <c r="E29" s="542">
        <f>E30+E31+E32+E33</f>
        <v>288328</v>
      </c>
      <c r="F29" s="543">
        <f>F30+F31+F32+F33</f>
        <v>200867</v>
      </c>
    </row>
    <row r="30" spans="1:6" s="505" customFormat="1" ht="12" customHeight="1">
      <c r="A30" s="516" t="s">
        <v>738</v>
      </c>
      <c r="B30" s="534" t="s">
        <v>739</v>
      </c>
      <c r="C30" s="535"/>
      <c r="D30" s="535"/>
      <c r="E30" s="535"/>
      <c r="F30" s="536"/>
    </row>
    <row r="31" spans="1:6" s="505" customFormat="1" ht="12" customHeight="1">
      <c r="A31" s="516" t="s">
        <v>740</v>
      </c>
      <c r="B31" s="534" t="s">
        <v>741</v>
      </c>
      <c r="C31" s="535"/>
      <c r="D31" s="535"/>
      <c r="E31" s="535">
        <v>23247</v>
      </c>
      <c r="F31" s="536">
        <v>27084</v>
      </c>
    </row>
    <row r="32" spans="1:6" s="505" customFormat="1" ht="12" customHeight="1">
      <c r="A32" s="516" t="s">
        <v>742</v>
      </c>
      <c r="B32" s="534" t="s">
        <v>743</v>
      </c>
      <c r="C32" s="535"/>
      <c r="D32" s="535">
        <v>96810</v>
      </c>
      <c r="E32" s="535">
        <v>93402</v>
      </c>
      <c r="F32" s="536">
        <v>92707</v>
      </c>
    </row>
    <row r="33" spans="1:6" s="505" customFormat="1" ht="12" customHeight="1">
      <c r="A33" s="528" t="s">
        <v>744</v>
      </c>
      <c r="B33" s="537" t="s">
        <v>745</v>
      </c>
      <c r="C33" s="538"/>
      <c r="D33" s="538">
        <v>140648</v>
      </c>
      <c r="E33" s="538">
        <v>171679</v>
      </c>
      <c r="F33" s="539">
        <v>81076</v>
      </c>
    </row>
    <row r="34" spans="1:6" s="505" customFormat="1" ht="12" customHeight="1">
      <c r="A34" s="528" t="s">
        <v>943</v>
      </c>
      <c r="B34" s="537" t="s">
        <v>944</v>
      </c>
      <c r="C34" s="538"/>
      <c r="D34" s="538"/>
      <c r="E34" s="538"/>
      <c r="F34" s="539">
        <v>9495</v>
      </c>
    </row>
    <row r="35" spans="1:6" s="505" customFormat="1" ht="12" customHeight="1">
      <c r="A35" s="516" t="s">
        <v>746</v>
      </c>
      <c r="B35" s="531" t="s">
        <v>747</v>
      </c>
      <c r="C35" s="532">
        <f>C36+C37+C38+C39</f>
        <v>0</v>
      </c>
      <c r="D35" s="532">
        <f>D36+D37+D38+D39</f>
        <v>63881</v>
      </c>
      <c r="E35" s="532">
        <f>E36+E37+E38+E39</f>
        <v>164181</v>
      </c>
      <c r="F35" s="533">
        <f>F36+F37+F38+F39</f>
        <v>84074</v>
      </c>
    </row>
    <row r="36" spans="1:6" s="505" customFormat="1" ht="12" customHeight="1">
      <c r="A36" s="516" t="s">
        <v>748</v>
      </c>
      <c r="B36" s="534" t="s">
        <v>739</v>
      </c>
      <c r="C36" s="535"/>
      <c r="D36" s="535"/>
      <c r="E36" s="535"/>
      <c r="F36" s="536"/>
    </row>
    <row r="37" spans="1:6" s="505" customFormat="1" ht="12" customHeight="1">
      <c r="A37" s="516" t="s">
        <v>749</v>
      </c>
      <c r="B37" s="534" t="s">
        <v>741</v>
      </c>
      <c r="C37" s="535"/>
      <c r="D37" s="535">
        <v>63881</v>
      </c>
      <c r="E37" s="535">
        <v>164181</v>
      </c>
      <c r="F37" s="536">
        <v>84074</v>
      </c>
    </row>
    <row r="38" spans="1:6" s="505" customFormat="1" ht="12" customHeight="1">
      <c r="A38" s="516" t="s">
        <v>750</v>
      </c>
      <c r="B38" s="534" t="s">
        <v>743</v>
      </c>
      <c r="C38" s="535"/>
      <c r="D38" s="535"/>
      <c r="E38" s="535"/>
      <c r="F38" s="536"/>
    </row>
    <row r="39" spans="1:8" s="505" customFormat="1" ht="12" customHeight="1">
      <c r="A39" s="528" t="s">
        <v>751</v>
      </c>
      <c r="B39" s="537" t="s">
        <v>745</v>
      </c>
      <c r="C39" s="538"/>
      <c r="D39" s="538"/>
      <c r="E39" s="538"/>
      <c r="F39" s="539"/>
      <c r="H39" s="544"/>
    </row>
    <row r="40" spans="1:6" s="505" customFormat="1" ht="12" customHeight="1">
      <c r="A40" s="516" t="s">
        <v>752</v>
      </c>
      <c r="B40" s="531" t="s">
        <v>753</v>
      </c>
      <c r="C40" s="545"/>
      <c r="D40" s="545">
        <v>7922</v>
      </c>
      <c r="E40" s="545">
        <v>8863</v>
      </c>
      <c r="F40" s="546">
        <v>8712</v>
      </c>
    </row>
    <row r="41" spans="1:6" s="505" customFormat="1" ht="12" customHeight="1" thickBot="1">
      <c r="A41" s="512" t="s">
        <v>754</v>
      </c>
      <c r="B41" s="547" t="s">
        <v>755</v>
      </c>
      <c r="C41" s="548"/>
      <c r="D41" s="548">
        <v>242511</v>
      </c>
      <c r="E41" s="548">
        <v>241425</v>
      </c>
      <c r="F41" s="549">
        <v>215671</v>
      </c>
    </row>
    <row r="42" spans="1:7" s="505" customFormat="1" ht="12" customHeight="1" thickBot="1">
      <c r="A42" s="506" t="s">
        <v>225</v>
      </c>
      <c r="B42" s="507" t="s">
        <v>839</v>
      </c>
      <c r="C42" s="550">
        <f>C43+C44</f>
        <v>0</v>
      </c>
      <c r="D42" s="550">
        <f>D43+D44</f>
        <v>0</v>
      </c>
      <c r="E42" s="550">
        <f>E43+E44</f>
        <v>0</v>
      </c>
      <c r="F42" s="551">
        <f>F43+F44</f>
        <v>512</v>
      </c>
      <c r="G42" s="552"/>
    </row>
    <row r="43" spans="1:6" s="505" customFormat="1" ht="12" customHeight="1">
      <c r="A43" s="553" t="s">
        <v>756</v>
      </c>
      <c r="B43" s="554" t="s">
        <v>757</v>
      </c>
      <c r="C43" s="555"/>
      <c r="D43" s="555"/>
      <c r="E43" s="555"/>
      <c r="F43" s="556">
        <v>512</v>
      </c>
    </row>
    <row r="44" spans="1:6" s="505" customFormat="1" ht="12" customHeight="1" thickBot="1">
      <c r="A44" s="528" t="s">
        <v>758</v>
      </c>
      <c r="B44" s="513" t="s">
        <v>759</v>
      </c>
      <c r="C44" s="529"/>
      <c r="D44" s="529"/>
      <c r="E44" s="529"/>
      <c r="F44" s="530"/>
    </row>
    <row r="45" spans="1:6" s="505" customFormat="1" ht="12" customHeight="1" thickBot="1">
      <c r="A45" s="506" t="s">
        <v>228</v>
      </c>
      <c r="B45" s="557" t="s">
        <v>760</v>
      </c>
      <c r="C45" s="558">
        <f>C6+C13+C24+C28+C42</f>
        <v>0</v>
      </c>
      <c r="D45" s="558">
        <f>D6+D13+D24+D28+D42</f>
        <v>2495011</v>
      </c>
      <c r="E45" s="558">
        <f>E6+E13+E24+E28+E42</f>
        <v>2833133</v>
      </c>
      <c r="F45" s="559">
        <f>F6+F13+F24+F28+F42</f>
        <v>2644328</v>
      </c>
    </row>
    <row r="46" spans="1:6" s="505" customFormat="1" ht="12" customHeight="1" thickBot="1">
      <c r="A46" s="560" t="s">
        <v>230</v>
      </c>
      <c r="B46" s="561" t="s">
        <v>761</v>
      </c>
      <c r="C46" s="562"/>
      <c r="D46" s="562">
        <v>104156</v>
      </c>
      <c r="E46" s="562">
        <v>169496</v>
      </c>
      <c r="F46" s="563">
        <v>169496</v>
      </c>
    </row>
    <row r="47" spans="1:6" s="505" customFormat="1" ht="12" customHeight="1" thickBot="1">
      <c r="A47" s="560" t="s">
        <v>232</v>
      </c>
      <c r="B47" s="561" t="s">
        <v>762</v>
      </c>
      <c r="C47" s="562"/>
      <c r="D47" s="562"/>
      <c r="E47" s="562"/>
      <c r="F47" s="563"/>
    </row>
    <row r="48" spans="1:6" s="505" customFormat="1" ht="12" customHeight="1" thickBot="1">
      <c r="A48" s="560" t="s">
        <v>233</v>
      </c>
      <c r="B48" s="561" t="s">
        <v>763</v>
      </c>
      <c r="C48" s="564">
        <f>C49+C50+C51+C54</f>
        <v>0</v>
      </c>
      <c r="D48" s="564">
        <f>D49+D50+D51+D54</f>
        <v>596485</v>
      </c>
      <c r="E48" s="564">
        <f>E49+E50+E51+E54</f>
        <v>873691</v>
      </c>
      <c r="F48" s="565">
        <f>SUM(F49:F54)</f>
        <v>63374</v>
      </c>
    </row>
    <row r="49" spans="1:7" s="505" customFormat="1" ht="12" customHeight="1">
      <c r="A49" s="553" t="s">
        <v>764</v>
      </c>
      <c r="B49" s="566" t="s">
        <v>765</v>
      </c>
      <c r="C49" s="567"/>
      <c r="D49" s="567"/>
      <c r="E49" s="567"/>
      <c r="F49" s="568"/>
      <c r="G49" s="552"/>
    </row>
    <row r="50" spans="1:6" s="505" customFormat="1" ht="12" customHeight="1">
      <c r="A50" s="524" t="s">
        <v>766</v>
      </c>
      <c r="B50" s="566" t="s">
        <v>767</v>
      </c>
      <c r="C50" s="535"/>
      <c r="D50" s="535">
        <v>564072</v>
      </c>
      <c r="E50" s="535">
        <v>832455</v>
      </c>
      <c r="F50" s="536"/>
    </row>
    <row r="51" spans="1:6" s="505" customFormat="1" ht="12" customHeight="1">
      <c r="A51" s="512" t="s">
        <v>768</v>
      </c>
      <c r="B51" s="537" t="s">
        <v>769</v>
      </c>
      <c r="C51" s="514"/>
      <c r="D51" s="514">
        <v>32413</v>
      </c>
      <c r="E51" s="514">
        <v>41236</v>
      </c>
      <c r="F51" s="515">
        <v>29392</v>
      </c>
    </row>
    <row r="52" spans="1:6" s="505" customFormat="1" ht="12" customHeight="1">
      <c r="A52" s="516" t="s">
        <v>770</v>
      </c>
      <c r="B52" s="537" t="s">
        <v>771</v>
      </c>
      <c r="C52" s="518"/>
      <c r="D52" s="518"/>
      <c r="E52" s="518"/>
      <c r="F52" s="519"/>
    </row>
    <row r="53" spans="1:6" s="505" customFormat="1" ht="12" customHeight="1">
      <c r="A53" s="512" t="s">
        <v>772</v>
      </c>
      <c r="B53" s="537" t="s">
        <v>773</v>
      </c>
      <c r="C53" s="514"/>
      <c r="D53" s="514"/>
      <c r="E53" s="514"/>
      <c r="F53" s="515">
        <v>33667</v>
      </c>
    </row>
    <row r="54" spans="1:6" s="505" customFormat="1" ht="12" customHeight="1" thickBot="1">
      <c r="A54" s="569" t="s">
        <v>774</v>
      </c>
      <c r="B54" s="570" t="s">
        <v>775</v>
      </c>
      <c r="C54" s="571"/>
      <c r="D54" s="571"/>
      <c r="E54" s="571"/>
      <c r="F54" s="572">
        <v>315</v>
      </c>
    </row>
    <row r="55" spans="1:7" s="505" customFormat="1" ht="15" customHeight="1" thickBot="1">
      <c r="A55" s="506" t="s">
        <v>235</v>
      </c>
      <c r="B55" s="507" t="s">
        <v>776</v>
      </c>
      <c r="C55" s="510">
        <f>C45+C46+C47+C48</f>
        <v>0</v>
      </c>
      <c r="D55" s="510">
        <f>D45+D46+D47+D48</f>
        <v>3195652</v>
      </c>
      <c r="E55" s="510">
        <f>E45+E46+E47+E48</f>
        <v>3876320</v>
      </c>
      <c r="F55" s="511">
        <f>F45+F46+F47+F48</f>
        <v>2877198</v>
      </c>
      <c r="G55" s="552"/>
    </row>
    <row r="56" spans="1:7" s="505" customFormat="1" ht="22.5" customHeight="1">
      <c r="A56" s="942"/>
      <c r="B56" s="942"/>
      <c r="C56" s="942"/>
      <c r="D56" s="942"/>
      <c r="E56" s="942"/>
      <c r="F56" s="942"/>
      <c r="G56" s="552"/>
    </row>
    <row r="57" spans="1:7" s="505" customFormat="1" ht="15" customHeight="1">
      <c r="A57" s="573"/>
      <c r="B57" s="574"/>
      <c r="C57" s="575"/>
      <c r="D57" s="575"/>
      <c r="E57" s="575"/>
      <c r="F57" s="575"/>
      <c r="G57" s="552"/>
    </row>
    <row r="58" spans="1:6" s="505" customFormat="1" ht="12.75" customHeight="1">
      <c r="A58" s="576"/>
      <c r="B58" s="577"/>
      <c r="C58" s="577"/>
      <c r="D58" s="578"/>
      <c r="E58" s="578"/>
      <c r="F58" s="578"/>
    </row>
    <row r="59" spans="1:6" ht="16.5" customHeight="1">
      <c r="A59" s="950" t="s">
        <v>777</v>
      </c>
      <c r="B59" s="950"/>
      <c r="C59" s="950"/>
      <c r="D59" s="950"/>
      <c r="E59" s="950"/>
      <c r="F59" s="950"/>
    </row>
    <row r="60" spans="1:6" ht="16.5" customHeight="1" thickBot="1">
      <c r="A60" s="937" t="s">
        <v>778</v>
      </c>
      <c r="B60" s="937"/>
      <c r="C60" s="494"/>
      <c r="D60" s="494"/>
      <c r="E60" s="949" t="s">
        <v>694</v>
      </c>
      <c r="F60" s="949"/>
    </row>
    <row r="61" spans="1:6" ht="13.5" customHeight="1">
      <c r="A61" s="943" t="s">
        <v>695</v>
      </c>
      <c r="B61" s="938" t="s">
        <v>779</v>
      </c>
      <c r="C61" s="940" t="s">
        <v>697</v>
      </c>
      <c r="D61" s="945" t="s">
        <v>698</v>
      </c>
      <c r="E61" s="946"/>
      <c r="F61" s="947"/>
    </row>
    <row r="62" spans="1:6" ht="33.75" customHeight="1" thickBot="1">
      <c r="A62" s="944"/>
      <c r="B62" s="939"/>
      <c r="C62" s="941"/>
      <c r="D62" s="495" t="s">
        <v>699</v>
      </c>
      <c r="E62" s="495" t="s">
        <v>700</v>
      </c>
      <c r="F62" s="496" t="s">
        <v>52</v>
      </c>
    </row>
    <row r="63" spans="1:6" s="500" customFormat="1" ht="12" customHeight="1" thickBot="1">
      <c r="A63" s="497">
        <v>1</v>
      </c>
      <c r="B63" s="498">
        <v>2</v>
      </c>
      <c r="C63" s="498">
        <v>3</v>
      </c>
      <c r="D63" s="498">
        <v>4</v>
      </c>
      <c r="E63" s="498">
        <v>5</v>
      </c>
      <c r="F63" s="499">
        <v>6</v>
      </c>
    </row>
    <row r="64" spans="1:6" ht="12" customHeight="1" thickBot="1">
      <c r="A64" s="501" t="s">
        <v>99</v>
      </c>
      <c r="B64" s="579" t="s">
        <v>840</v>
      </c>
      <c r="C64" s="580">
        <f>SUM(C65:C76)</f>
        <v>0</v>
      </c>
      <c r="D64" s="580">
        <f>SUM(D65:D76)</f>
        <v>2360595</v>
      </c>
      <c r="E64" s="580">
        <f>SUM(E65:E76)</f>
        <v>2501161</v>
      </c>
      <c r="F64" s="581">
        <f>SUM(F65:F76)</f>
        <v>2375742</v>
      </c>
    </row>
    <row r="65" spans="1:6" ht="12" customHeight="1">
      <c r="A65" s="553" t="s">
        <v>780</v>
      </c>
      <c r="B65" s="554" t="s">
        <v>781</v>
      </c>
      <c r="C65" s="582"/>
      <c r="D65" s="582">
        <v>973376</v>
      </c>
      <c r="E65" s="582">
        <v>1016026</v>
      </c>
      <c r="F65" s="583">
        <v>998249</v>
      </c>
    </row>
    <row r="66" spans="1:6" ht="12" customHeight="1">
      <c r="A66" s="516" t="s">
        <v>782</v>
      </c>
      <c r="B66" s="517" t="s">
        <v>189</v>
      </c>
      <c r="C66" s="584"/>
      <c r="D66" s="584">
        <v>241133</v>
      </c>
      <c r="E66" s="584">
        <v>252799</v>
      </c>
      <c r="F66" s="585">
        <v>248125</v>
      </c>
    </row>
    <row r="67" spans="1:6" ht="12" customHeight="1">
      <c r="A67" s="516" t="s">
        <v>783</v>
      </c>
      <c r="B67" s="517" t="s">
        <v>784</v>
      </c>
      <c r="C67" s="586"/>
      <c r="D67" s="586">
        <v>686979</v>
      </c>
      <c r="E67" s="586">
        <v>749642</v>
      </c>
      <c r="F67" s="587">
        <v>649982</v>
      </c>
    </row>
    <row r="68" spans="1:6" ht="12" customHeight="1">
      <c r="A68" s="516" t="s">
        <v>785</v>
      </c>
      <c r="B68" s="588" t="s">
        <v>786</v>
      </c>
      <c r="C68" s="586"/>
      <c r="D68" s="586">
        <v>18347</v>
      </c>
      <c r="E68" s="586">
        <v>24797</v>
      </c>
      <c r="F68" s="587">
        <v>27779</v>
      </c>
    </row>
    <row r="69" spans="1:6" ht="12" customHeight="1">
      <c r="A69" s="516" t="s">
        <v>787</v>
      </c>
      <c r="B69" s="589" t="s">
        <v>788</v>
      </c>
      <c r="C69" s="586"/>
      <c r="D69" s="586"/>
      <c r="E69" s="586"/>
      <c r="F69" s="587"/>
    </row>
    <row r="70" spans="1:6" ht="12" customHeight="1">
      <c r="A70" s="516" t="s">
        <v>789</v>
      </c>
      <c r="B70" s="517" t="s">
        <v>790</v>
      </c>
      <c r="C70" s="586"/>
      <c r="D70" s="586">
        <v>36063</v>
      </c>
      <c r="E70" s="586"/>
      <c r="F70" s="587"/>
    </row>
    <row r="71" spans="1:6" ht="12" customHeight="1">
      <c r="A71" s="516" t="s">
        <v>791</v>
      </c>
      <c r="B71" s="590" t="s">
        <v>792</v>
      </c>
      <c r="C71" s="586"/>
      <c r="D71" s="586">
        <v>121767</v>
      </c>
      <c r="E71" s="586">
        <v>151861</v>
      </c>
      <c r="F71" s="587">
        <v>149246</v>
      </c>
    </row>
    <row r="72" spans="1:6" ht="12" customHeight="1">
      <c r="A72" s="516" t="s">
        <v>793</v>
      </c>
      <c r="B72" s="590" t="s">
        <v>794</v>
      </c>
      <c r="C72" s="586"/>
      <c r="D72" s="586"/>
      <c r="E72" s="586"/>
      <c r="F72" s="587"/>
    </row>
    <row r="73" spans="1:6" ht="12" customHeight="1">
      <c r="A73" s="516" t="s">
        <v>795</v>
      </c>
      <c r="B73" s="517" t="s">
        <v>796</v>
      </c>
      <c r="C73" s="586"/>
      <c r="D73" s="586">
        <v>212486</v>
      </c>
      <c r="E73" s="586">
        <v>229799</v>
      </c>
      <c r="F73" s="587">
        <v>228007</v>
      </c>
    </row>
    <row r="74" spans="1:6" ht="12" customHeight="1">
      <c r="A74" s="516" t="s">
        <v>797</v>
      </c>
      <c r="B74" s="517" t="s">
        <v>798</v>
      </c>
      <c r="C74" s="586"/>
      <c r="D74" s="586">
        <v>12984</v>
      </c>
      <c r="E74" s="586">
        <v>15594</v>
      </c>
      <c r="F74" s="587">
        <v>15203</v>
      </c>
    </row>
    <row r="75" spans="1:6" ht="12" customHeight="1">
      <c r="A75" s="512" t="s">
        <v>799</v>
      </c>
      <c r="B75" s="591" t="s">
        <v>205</v>
      </c>
      <c r="C75" s="586"/>
      <c r="D75" s="586"/>
      <c r="E75" s="586"/>
      <c r="F75" s="587"/>
    </row>
    <row r="76" spans="1:6" ht="12" customHeight="1" thickBot="1">
      <c r="A76" s="569" t="s">
        <v>800</v>
      </c>
      <c r="B76" s="592" t="s">
        <v>801</v>
      </c>
      <c r="C76" s="593"/>
      <c r="D76" s="593">
        <v>57460</v>
      </c>
      <c r="E76" s="593">
        <v>60643</v>
      </c>
      <c r="F76" s="594">
        <v>59151</v>
      </c>
    </row>
    <row r="77" spans="1:6" ht="12" customHeight="1" thickBot="1">
      <c r="A77" s="506" t="s">
        <v>101</v>
      </c>
      <c r="B77" s="595" t="s">
        <v>841</v>
      </c>
      <c r="C77" s="596">
        <f>SUM(C78:C84)</f>
        <v>0</v>
      </c>
      <c r="D77" s="596">
        <f>SUM(D78:D84)</f>
        <v>104878</v>
      </c>
      <c r="E77" s="596">
        <f>SUM(E78:E84)</f>
        <v>228738</v>
      </c>
      <c r="F77" s="597">
        <f>SUM(F78:F84)</f>
        <v>140538</v>
      </c>
    </row>
    <row r="78" spans="1:6" ht="12" customHeight="1">
      <c r="A78" s="524" t="s">
        <v>802</v>
      </c>
      <c r="B78" s="525" t="s">
        <v>197</v>
      </c>
      <c r="C78" s="598"/>
      <c r="D78" s="598">
        <v>35810</v>
      </c>
      <c r="E78" s="598">
        <v>38612</v>
      </c>
      <c r="F78" s="599">
        <v>38395</v>
      </c>
    </row>
    <row r="79" spans="1:6" ht="12" customHeight="1">
      <c r="A79" s="524" t="s">
        <v>803</v>
      </c>
      <c r="B79" s="517" t="s">
        <v>804</v>
      </c>
      <c r="C79" s="584"/>
      <c r="D79" s="584">
        <v>56629</v>
      </c>
      <c r="E79" s="584">
        <v>177687</v>
      </c>
      <c r="F79" s="585">
        <v>93772</v>
      </c>
    </row>
    <row r="80" spans="1:6" ht="12" customHeight="1">
      <c r="A80" s="524" t="s">
        <v>805</v>
      </c>
      <c r="B80" s="517" t="s">
        <v>806</v>
      </c>
      <c r="C80" s="584"/>
      <c r="D80" s="584"/>
      <c r="E80" s="584"/>
      <c r="F80" s="585"/>
    </row>
    <row r="81" spans="1:6" ht="12" customHeight="1">
      <c r="A81" s="524" t="s">
        <v>807</v>
      </c>
      <c r="B81" s="517" t="s">
        <v>808</v>
      </c>
      <c r="C81" s="584"/>
      <c r="D81" s="584">
        <v>12439</v>
      </c>
      <c r="E81" s="584">
        <v>12439</v>
      </c>
      <c r="F81" s="585">
        <v>8371</v>
      </c>
    </row>
    <row r="82" spans="1:6" ht="12" customHeight="1">
      <c r="A82" s="524" t="s">
        <v>809</v>
      </c>
      <c r="B82" s="517" t="s">
        <v>810</v>
      </c>
      <c r="C82" s="584"/>
      <c r="D82" s="584"/>
      <c r="E82" s="584"/>
      <c r="F82" s="585"/>
    </row>
    <row r="83" spans="1:6" ht="12" customHeight="1">
      <c r="A83" s="512" t="s">
        <v>811</v>
      </c>
      <c r="B83" s="591" t="s">
        <v>812</v>
      </c>
      <c r="C83" s="586"/>
      <c r="D83" s="586"/>
      <c r="E83" s="586"/>
      <c r="F83" s="587"/>
    </row>
    <row r="84" spans="1:6" ht="12" customHeight="1" thickBot="1">
      <c r="A84" s="528" t="s">
        <v>813</v>
      </c>
      <c r="B84" s="591" t="s">
        <v>814</v>
      </c>
      <c r="C84" s="586"/>
      <c r="D84" s="586"/>
      <c r="E84" s="586"/>
      <c r="F84" s="587"/>
    </row>
    <row r="85" spans="1:6" ht="12" customHeight="1" thickBot="1">
      <c r="A85" s="506" t="s">
        <v>103</v>
      </c>
      <c r="B85" s="595" t="s">
        <v>842</v>
      </c>
      <c r="C85" s="596">
        <f>SUM(C86:C87)</f>
        <v>0</v>
      </c>
      <c r="D85" s="596">
        <f>SUM(D86:D87)</f>
        <v>35379</v>
      </c>
      <c r="E85" s="596">
        <f>SUM(E86:E87)</f>
        <v>14100</v>
      </c>
      <c r="F85" s="597">
        <f>SUM(F86:F87)</f>
        <v>0</v>
      </c>
    </row>
    <row r="86" spans="1:6" ht="12" customHeight="1">
      <c r="A86" s="524" t="s">
        <v>703</v>
      </c>
      <c r="B86" s="525" t="s">
        <v>815</v>
      </c>
      <c r="C86" s="598"/>
      <c r="D86" s="598">
        <v>16600</v>
      </c>
      <c r="E86" s="598"/>
      <c r="F86" s="599"/>
    </row>
    <row r="87" spans="1:6" ht="12" customHeight="1" thickBot="1">
      <c r="A87" s="516" t="s">
        <v>705</v>
      </c>
      <c r="B87" s="517" t="s">
        <v>816</v>
      </c>
      <c r="C87" s="584"/>
      <c r="D87" s="584">
        <v>18779</v>
      </c>
      <c r="E87" s="584">
        <v>14100</v>
      </c>
      <c r="F87" s="585"/>
    </row>
    <row r="88" spans="1:6" ht="12" customHeight="1" thickBot="1">
      <c r="A88" s="506" t="s">
        <v>104</v>
      </c>
      <c r="B88" s="595" t="s">
        <v>817</v>
      </c>
      <c r="C88" s="600"/>
      <c r="D88" s="600"/>
      <c r="E88" s="600"/>
      <c r="F88" s="601"/>
    </row>
    <row r="89" spans="1:6" ht="12" customHeight="1" thickBot="1">
      <c r="A89" s="506" t="s">
        <v>105</v>
      </c>
      <c r="B89" s="602" t="s">
        <v>818</v>
      </c>
      <c r="C89" s="596">
        <f>C64+C77+C85+C88</f>
        <v>0</v>
      </c>
      <c r="D89" s="596">
        <f>D64+D77+D85+D88</f>
        <v>2500852</v>
      </c>
      <c r="E89" s="596">
        <f>E64+E77+E85+E88</f>
        <v>2743999</v>
      </c>
      <c r="F89" s="597">
        <f>F64+F77+F85+F88</f>
        <v>2516280</v>
      </c>
    </row>
    <row r="90" spans="1:6" ht="12" customHeight="1" thickBot="1">
      <c r="A90" s="506" t="s">
        <v>223</v>
      </c>
      <c r="B90" s="595" t="s">
        <v>819</v>
      </c>
      <c r="C90" s="596">
        <f>SUM(C91:C96)</f>
        <v>0</v>
      </c>
      <c r="D90" s="596">
        <f>SUM(D91:D96)</f>
        <v>694800</v>
      </c>
      <c r="E90" s="596">
        <f>SUM(E91:E96)</f>
        <v>1132321</v>
      </c>
      <c r="F90" s="597">
        <f>SUM(F91:F96)</f>
        <v>215507</v>
      </c>
    </row>
    <row r="91" spans="1:6" ht="12" customHeight="1">
      <c r="A91" s="524" t="s">
        <v>736</v>
      </c>
      <c r="B91" s="525" t="s">
        <v>820</v>
      </c>
      <c r="C91" s="598"/>
      <c r="D91" s="598"/>
      <c r="E91" s="598"/>
      <c r="F91" s="599"/>
    </row>
    <row r="92" spans="1:6" ht="12" customHeight="1">
      <c r="A92" s="512" t="s">
        <v>746</v>
      </c>
      <c r="B92" s="525" t="s">
        <v>821</v>
      </c>
      <c r="C92" s="603"/>
      <c r="D92" s="603">
        <v>446805</v>
      </c>
      <c r="E92" s="603">
        <v>876026</v>
      </c>
      <c r="F92" s="604">
        <v>63432</v>
      </c>
    </row>
    <row r="93" spans="1:6" ht="12" customHeight="1">
      <c r="A93" s="512" t="s">
        <v>752</v>
      </c>
      <c r="B93" s="591" t="s">
        <v>822</v>
      </c>
      <c r="C93" s="584"/>
      <c r="D93" s="584">
        <v>247995</v>
      </c>
      <c r="E93" s="584">
        <v>256295</v>
      </c>
      <c r="F93" s="585">
        <v>219344</v>
      </c>
    </row>
    <row r="94" spans="1:6" ht="12" customHeight="1">
      <c r="A94" s="512" t="s">
        <v>754</v>
      </c>
      <c r="B94" s="591" t="s">
        <v>823</v>
      </c>
      <c r="C94" s="586"/>
      <c r="D94" s="586"/>
      <c r="E94" s="586"/>
      <c r="F94" s="587"/>
    </row>
    <row r="95" spans="1:8" ht="12" customHeight="1">
      <c r="A95" s="512" t="s">
        <v>824</v>
      </c>
      <c r="B95" s="591" t="s">
        <v>825</v>
      </c>
      <c r="C95" s="586"/>
      <c r="D95" s="586"/>
      <c r="E95" s="586"/>
      <c r="F95" s="587"/>
      <c r="H95" s="544"/>
    </row>
    <row r="96" spans="1:6" ht="15" customHeight="1" thickBot="1">
      <c r="A96" s="528" t="s">
        <v>826</v>
      </c>
      <c r="B96" s="592" t="s">
        <v>827</v>
      </c>
      <c r="C96" s="571"/>
      <c r="D96" s="605"/>
      <c r="E96" s="605"/>
      <c r="F96" s="572">
        <v>-67269</v>
      </c>
    </row>
    <row r="97" spans="1:6" ht="15" customHeight="1" thickBot="1">
      <c r="A97" s="506" t="s">
        <v>225</v>
      </c>
      <c r="B97" s="595" t="s">
        <v>828</v>
      </c>
      <c r="C97" s="596">
        <f>C89+C90</f>
        <v>0</v>
      </c>
      <c r="D97" s="596">
        <f>D89+D90</f>
        <v>3195652</v>
      </c>
      <c r="E97" s="596">
        <f>E89+E90</f>
        <v>3876320</v>
      </c>
      <c r="F97" s="597">
        <f>F89+F90</f>
        <v>2731787</v>
      </c>
    </row>
    <row r="98" spans="1:6" ht="15.75">
      <c r="A98" s="942"/>
      <c r="B98" s="942"/>
      <c r="C98" s="942"/>
      <c r="D98" s="942"/>
      <c r="E98" s="942"/>
      <c r="F98" s="606"/>
    </row>
    <row r="99" spans="1:6" ht="15.75">
      <c r="A99" s="573"/>
      <c r="B99" s="607"/>
      <c r="C99" s="606"/>
      <c r="D99" s="606"/>
      <c r="E99" s="606"/>
      <c r="F99" s="606"/>
    </row>
    <row r="100" spans="1:6" ht="12" customHeight="1">
      <c r="A100" s="948" t="s">
        <v>829</v>
      </c>
      <c r="B100" s="948"/>
      <c r="C100" s="948"/>
      <c r="D100" s="948"/>
      <c r="E100" s="948"/>
      <c r="F100" s="948"/>
    </row>
    <row r="101" spans="1:6" ht="12" customHeight="1" thickBot="1">
      <c r="A101" s="937" t="s">
        <v>830</v>
      </c>
      <c r="B101" s="937"/>
      <c r="E101" s="949" t="s">
        <v>694</v>
      </c>
      <c r="F101" s="949"/>
    </row>
    <row r="102" spans="1:6" ht="21.75" thickBot="1">
      <c r="A102" s="609">
        <v>1</v>
      </c>
      <c r="B102" s="595" t="s">
        <v>831</v>
      </c>
      <c r="C102" s="610">
        <f>+C45-C89</f>
        <v>0</v>
      </c>
      <c r="D102" s="610">
        <f>+D45-D89</f>
        <v>-5841</v>
      </c>
      <c r="E102" s="610">
        <f>+E45-E89</f>
        <v>89134</v>
      </c>
      <c r="F102" s="611">
        <f>+F45-F89</f>
        <v>128048</v>
      </c>
    </row>
    <row r="103" spans="1:6" ht="12" customHeight="1">
      <c r="A103" s="612"/>
      <c r="B103" s="613"/>
      <c r="C103" s="614"/>
      <c r="D103" s="614"/>
      <c r="E103" s="614"/>
      <c r="F103" s="614"/>
    </row>
    <row r="104" spans="1:6" ht="15.75">
      <c r="A104" s="948" t="s">
        <v>832</v>
      </c>
      <c r="B104" s="948"/>
      <c r="C104" s="948"/>
      <c r="D104" s="948"/>
      <c r="E104" s="948"/>
      <c r="F104" s="948"/>
    </row>
    <row r="105" spans="1:6" ht="16.5" thickBot="1">
      <c r="A105" s="937" t="s">
        <v>833</v>
      </c>
      <c r="B105" s="937"/>
      <c r="E105" s="949" t="s">
        <v>694</v>
      </c>
      <c r="F105" s="949"/>
    </row>
    <row r="106" spans="1:6" ht="12" customHeight="1" thickBot="1">
      <c r="A106" s="506">
        <v>1</v>
      </c>
      <c r="B106" s="595" t="s">
        <v>843</v>
      </c>
      <c r="C106" s="610">
        <f>+C107-C108</f>
        <v>0</v>
      </c>
      <c r="D106" s="610">
        <f>+D107-D108</f>
        <v>-98315</v>
      </c>
      <c r="E106" s="610">
        <f>+E107-E108</f>
        <v>-258630</v>
      </c>
      <c r="F106" s="611">
        <f>+F107-F108</f>
        <v>-152133</v>
      </c>
    </row>
    <row r="107" spans="1:6" ht="22.5">
      <c r="A107" s="524" t="s">
        <v>780</v>
      </c>
      <c r="B107" s="525" t="s">
        <v>834</v>
      </c>
      <c r="C107" s="615">
        <f>+C48</f>
        <v>0</v>
      </c>
      <c r="D107" s="615">
        <f>+D48</f>
        <v>596485</v>
      </c>
      <c r="E107" s="615">
        <f>+E48</f>
        <v>873691</v>
      </c>
      <c r="F107" s="616">
        <f>+F48</f>
        <v>63374</v>
      </c>
    </row>
    <row r="108" spans="1:6" ht="12" customHeight="1" thickBot="1">
      <c r="A108" s="569" t="s">
        <v>782</v>
      </c>
      <c r="B108" s="592" t="s">
        <v>835</v>
      </c>
      <c r="C108" s="617">
        <f>+C90</f>
        <v>0</v>
      </c>
      <c r="D108" s="617">
        <f>+D90</f>
        <v>694800</v>
      </c>
      <c r="E108" s="617">
        <f>+E90</f>
        <v>1132321</v>
      </c>
      <c r="F108" s="618">
        <f>+F90</f>
        <v>215507</v>
      </c>
    </row>
    <row r="110" ht="15.75">
      <c r="B110" s="552"/>
    </row>
  </sheetData>
  <sheetProtection sheet="1"/>
  <mergeCells count="21">
    <mergeCell ref="A2:B2"/>
    <mergeCell ref="A101:B101"/>
    <mergeCell ref="E101:F101"/>
    <mergeCell ref="E105:F105"/>
    <mergeCell ref="E2:F2"/>
    <mergeCell ref="E60:F60"/>
    <mergeCell ref="A59:F59"/>
    <mergeCell ref="A3:A4"/>
    <mergeCell ref="B3:B4"/>
    <mergeCell ref="C3:C4"/>
    <mergeCell ref="D3:F3"/>
    <mergeCell ref="A104:F104"/>
    <mergeCell ref="A60:B60"/>
    <mergeCell ref="A56:F56"/>
    <mergeCell ref="A105:B105"/>
    <mergeCell ref="B61:B62"/>
    <mergeCell ref="C61:C62"/>
    <mergeCell ref="A98:E98"/>
    <mergeCell ref="A61:A62"/>
    <mergeCell ref="D61:F61"/>
    <mergeCell ref="A100:F100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Tiszavasvári Város Önkormányzata
2011. ÉVI ZÁRSZÁMADÁSÁNAK PÉNZÜGYI MÉRLEGE
&amp;R&amp;"Times New Roman CE,Félkövér dőlt"
&amp;11 1. melléklet a ......../.... (........) önkormányzati rendelethez</oddHead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I22" sqref="I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996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>IF((C9&lt;&gt;0),ROUND((L9/C9)*100,1),"")</f>
      </c>
    </row>
    <row r="10" spans="1:13" ht="12.75" customHeight="1">
      <c r="A10" s="758" t="s">
        <v>14</v>
      </c>
      <c r="B10" s="759">
        <v>56771</v>
      </c>
      <c r="C10" s="760"/>
      <c r="D10" s="760">
        <v>56771</v>
      </c>
      <c r="E10" s="760"/>
      <c r="F10" s="760"/>
      <c r="G10" s="760">
        <v>56771</v>
      </c>
      <c r="H10" s="760"/>
      <c r="I10" s="760"/>
      <c r="J10" s="760"/>
      <c r="K10" s="760">
        <v>52593</v>
      </c>
      <c r="L10" s="756">
        <f t="shared" si="0"/>
        <v>52593</v>
      </c>
      <c r="M10" s="910">
        <f>L10/G10</f>
        <v>0.9264060876151556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910"/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910"/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909"/>
      <c r="J13" s="762"/>
      <c r="K13" s="762"/>
      <c r="L13" s="756">
        <f t="shared" si="0"/>
        <v>0</v>
      </c>
      <c r="M13" s="910"/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910"/>
    </row>
    <row r="15" spans="1:13" ht="12.75" customHeight="1" thickBot="1">
      <c r="A15" s="769" t="s">
        <v>18</v>
      </c>
      <c r="B15" s="770">
        <f aca="true" t="shared" si="1" ref="B15:K15">B8+SUM(B10:B14)</f>
        <v>56771</v>
      </c>
      <c r="C15" s="770">
        <f t="shared" si="1"/>
        <v>0</v>
      </c>
      <c r="D15" s="770">
        <f t="shared" si="1"/>
        <v>56771</v>
      </c>
      <c r="E15" s="770">
        <f t="shared" si="1"/>
        <v>0</v>
      </c>
      <c r="F15" s="770">
        <f t="shared" si="1"/>
        <v>0</v>
      </c>
      <c r="G15" s="770">
        <f t="shared" si="1"/>
        <v>56771</v>
      </c>
      <c r="H15" s="770">
        <f t="shared" si="1"/>
        <v>0</v>
      </c>
      <c r="I15" s="770">
        <f t="shared" si="1"/>
        <v>0</v>
      </c>
      <c r="J15" s="770">
        <f t="shared" si="1"/>
        <v>0</v>
      </c>
      <c r="K15" s="770">
        <f t="shared" si="1"/>
        <v>52593</v>
      </c>
      <c r="L15" s="770">
        <f t="shared" si="0"/>
        <v>52593</v>
      </c>
      <c r="M15" s="910">
        <f>L15/G15</f>
        <v>0.9264060876151556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910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910"/>
    </row>
    <row r="18" spans="1:13" ht="12.75" customHeight="1">
      <c r="A18" s="778" t="s">
        <v>20</v>
      </c>
      <c r="B18" s="747">
        <v>1828</v>
      </c>
      <c r="C18" s="748"/>
      <c r="D18" s="748">
        <v>1828</v>
      </c>
      <c r="E18" s="749"/>
      <c r="F18" s="748"/>
      <c r="G18" s="748">
        <v>1828</v>
      </c>
      <c r="H18" s="779"/>
      <c r="I18" s="779"/>
      <c r="J18" s="779"/>
      <c r="K18" s="779">
        <v>1602</v>
      </c>
      <c r="L18" s="780">
        <f aca="true" t="shared" si="2" ref="L18:L25">J18+K18</f>
        <v>1602</v>
      </c>
      <c r="M18" s="910">
        <f>L18/G18</f>
        <v>0.8763676148796499</v>
      </c>
    </row>
    <row r="19" spans="1:13" ht="12.75" customHeight="1">
      <c r="A19" s="782" t="s">
        <v>21</v>
      </c>
      <c r="B19" s="754">
        <v>52593</v>
      </c>
      <c r="C19" s="760"/>
      <c r="D19" s="760">
        <v>52593</v>
      </c>
      <c r="E19" s="760"/>
      <c r="F19" s="760"/>
      <c r="G19" s="760">
        <v>52593</v>
      </c>
      <c r="H19" s="783"/>
      <c r="I19" s="783"/>
      <c r="J19" s="783"/>
      <c r="K19" s="783">
        <v>52594</v>
      </c>
      <c r="L19" s="784">
        <f t="shared" si="2"/>
        <v>52594</v>
      </c>
      <c r="M19" s="910">
        <f>L19/G19</f>
        <v>1.000019013937216</v>
      </c>
    </row>
    <row r="20" spans="1:13" ht="12.75" customHeight="1">
      <c r="A20" s="782" t="s">
        <v>22</v>
      </c>
      <c r="B20" s="759">
        <v>2150</v>
      </c>
      <c r="C20" s="760"/>
      <c r="D20" s="760">
        <v>2150</v>
      </c>
      <c r="E20" s="760"/>
      <c r="F20" s="760"/>
      <c r="G20" s="760">
        <v>2150</v>
      </c>
      <c r="H20" s="783"/>
      <c r="I20" s="783"/>
      <c r="J20" s="783"/>
      <c r="K20" s="783">
        <v>2150</v>
      </c>
      <c r="L20" s="784">
        <f t="shared" si="2"/>
        <v>2150</v>
      </c>
      <c r="M20" s="910">
        <f>L20/G20</f>
        <v>1</v>
      </c>
    </row>
    <row r="21" spans="1:13" ht="12.75" customHeight="1">
      <c r="A21" s="782" t="s">
        <v>23</v>
      </c>
      <c r="B21" s="759">
        <v>200</v>
      </c>
      <c r="C21" s="760"/>
      <c r="D21" s="760">
        <v>200</v>
      </c>
      <c r="E21" s="760"/>
      <c r="F21" s="760"/>
      <c r="G21" s="760">
        <v>200</v>
      </c>
      <c r="H21" s="783"/>
      <c r="I21" s="783"/>
      <c r="J21" s="783"/>
      <c r="K21" s="783">
        <v>200</v>
      </c>
      <c r="L21" s="784">
        <f t="shared" si="2"/>
        <v>200</v>
      </c>
      <c r="M21" s="910">
        <f>L21/G21</f>
        <v>1</v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2"/>
        <v>0</v>
      </c>
      <c r="M22" s="910"/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2"/>
        <v>0</v>
      </c>
      <c r="M23" s="910"/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2"/>
        <v>0</v>
      </c>
      <c r="M24" s="910"/>
    </row>
    <row r="25" spans="1:13" ht="13.5" customHeight="1" thickBot="1">
      <c r="A25" s="792" t="s">
        <v>24</v>
      </c>
      <c r="B25" s="770">
        <f aca="true" t="shared" si="3" ref="B25:K25">SUM(B18:B24)</f>
        <v>56771</v>
      </c>
      <c r="C25" s="770">
        <f t="shared" si="3"/>
        <v>0</v>
      </c>
      <c r="D25" s="770">
        <f t="shared" si="3"/>
        <v>56771</v>
      </c>
      <c r="E25" s="770">
        <f t="shared" si="3"/>
        <v>0</v>
      </c>
      <c r="F25" s="770">
        <f t="shared" si="3"/>
        <v>0</v>
      </c>
      <c r="G25" s="770">
        <f t="shared" si="3"/>
        <v>56771</v>
      </c>
      <c r="H25" s="770">
        <f t="shared" si="3"/>
        <v>0</v>
      </c>
      <c r="I25" s="770">
        <f t="shared" si="3"/>
        <v>0</v>
      </c>
      <c r="J25" s="770">
        <f t="shared" si="3"/>
        <v>0</v>
      </c>
      <c r="K25" s="770">
        <f t="shared" si="3"/>
        <v>56546</v>
      </c>
      <c r="L25" s="770">
        <f t="shared" si="2"/>
        <v>56546</v>
      </c>
      <c r="M25" s="910">
        <f>L25/G25</f>
        <v>0.9960367088830565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8.3. melléklet a ......../.... (........)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4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1035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2469</v>
      </c>
      <c r="L8" s="751">
        <f aca="true" t="shared" si="0" ref="L8:L15">J8+K8</f>
        <v>2469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16086</v>
      </c>
      <c r="C10" s="760">
        <v>16086</v>
      </c>
      <c r="D10" s="760">
        <v>4377</v>
      </c>
      <c r="E10" s="760">
        <v>3522</v>
      </c>
      <c r="F10" s="760">
        <v>8040</v>
      </c>
      <c r="G10" s="760">
        <v>8274</v>
      </c>
      <c r="H10" s="760">
        <v>3669</v>
      </c>
      <c r="I10" s="760">
        <v>4290</v>
      </c>
      <c r="J10" s="760">
        <v>5630</v>
      </c>
      <c r="K10" s="760">
        <v>3522</v>
      </c>
      <c r="L10" s="756">
        <f t="shared" si="0"/>
        <v>9152</v>
      </c>
      <c r="M10" s="761">
        <f t="shared" si="1"/>
        <v>56.9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>
        <v>2</v>
      </c>
      <c r="K13" s="762">
        <v>3</v>
      </c>
      <c r="L13" s="756">
        <f t="shared" si="0"/>
        <v>5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16086</v>
      </c>
      <c r="C15" s="770">
        <f t="shared" si="2"/>
        <v>16086</v>
      </c>
      <c r="D15" s="770">
        <f t="shared" si="2"/>
        <v>4377</v>
      </c>
      <c r="E15" s="770">
        <f t="shared" si="2"/>
        <v>3522</v>
      </c>
      <c r="F15" s="770">
        <f t="shared" si="2"/>
        <v>8040</v>
      </c>
      <c r="G15" s="770">
        <f t="shared" si="2"/>
        <v>8274</v>
      </c>
      <c r="H15" s="770">
        <f t="shared" si="2"/>
        <v>3669</v>
      </c>
      <c r="I15" s="770">
        <f t="shared" si="2"/>
        <v>4290</v>
      </c>
      <c r="J15" s="770">
        <f t="shared" si="2"/>
        <v>5632</v>
      </c>
      <c r="K15" s="770">
        <f t="shared" si="2"/>
        <v>5994</v>
      </c>
      <c r="L15" s="770">
        <f t="shared" si="0"/>
        <v>11626</v>
      </c>
      <c r="M15" s="771">
        <f t="shared" si="1"/>
        <v>72.3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11162</v>
      </c>
      <c r="C18" s="748">
        <v>11416</v>
      </c>
      <c r="D18" s="748">
        <v>2717</v>
      </c>
      <c r="E18" s="749">
        <v>1862</v>
      </c>
      <c r="F18" s="748">
        <v>6084</v>
      </c>
      <c r="G18" s="748">
        <v>6318</v>
      </c>
      <c r="H18" s="779">
        <v>2361</v>
      </c>
      <c r="I18" s="779">
        <v>3236</v>
      </c>
      <c r="J18" s="779">
        <v>1862</v>
      </c>
      <c r="K18" s="779">
        <v>6250</v>
      </c>
      <c r="L18" s="780">
        <f aca="true" t="shared" si="3" ref="L18:L25">J18+K18</f>
        <v>8112</v>
      </c>
      <c r="M18" s="781">
        <f aca="true" t="shared" si="4" ref="M18:M25">IF((C18&lt;&gt;0),ROUND((L18/C18)*100,1),"")</f>
        <v>71.1</v>
      </c>
    </row>
    <row r="19" spans="1:13" ht="12.75" customHeight="1">
      <c r="A19" s="782" t="s">
        <v>21</v>
      </c>
      <c r="B19" s="754">
        <v>995</v>
      </c>
      <c r="C19" s="760">
        <v>991</v>
      </c>
      <c r="D19" s="760">
        <v>720</v>
      </c>
      <c r="E19" s="760">
        <v>720</v>
      </c>
      <c r="F19" s="760">
        <v>185</v>
      </c>
      <c r="G19" s="760">
        <v>185</v>
      </c>
      <c r="H19" s="783">
        <v>86</v>
      </c>
      <c r="I19" s="783">
        <v>86</v>
      </c>
      <c r="J19" s="783">
        <v>721</v>
      </c>
      <c r="K19" s="783">
        <v>85</v>
      </c>
      <c r="L19" s="784">
        <f t="shared" si="3"/>
        <v>806</v>
      </c>
      <c r="M19" s="785">
        <f t="shared" si="4"/>
        <v>81.3</v>
      </c>
    </row>
    <row r="20" spans="1:13" ht="12.75" customHeight="1">
      <c r="A20" s="782" t="s">
        <v>22</v>
      </c>
      <c r="B20" s="759">
        <v>3169</v>
      </c>
      <c r="C20" s="760">
        <v>2919</v>
      </c>
      <c r="D20" s="760">
        <v>820</v>
      </c>
      <c r="E20" s="760">
        <v>820</v>
      </c>
      <c r="F20" s="760">
        <v>1529</v>
      </c>
      <c r="G20" s="760">
        <v>1529</v>
      </c>
      <c r="H20" s="783">
        <v>824</v>
      </c>
      <c r="I20" s="783">
        <v>570</v>
      </c>
      <c r="J20" s="783">
        <v>782</v>
      </c>
      <c r="K20" s="783">
        <v>1611</v>
      </c>
      <c r="L20" s="784">
        <f t="shared" si="3"/>
        <v>2393</v>
      </c>
      <c r="M20" s="785">
        <f t="shared" si="4"/>
        <v>82</v>
      </c>
    </row>
    <row r="21" spans="1:13" ht="12.75" customHeight="1">
      <c r="A21" s="782" t="s">
        <v>23</v>
      </c>
      <c r="B21" s="759">
        <v>483</v>
      </c>
      <c r="C21" s="760">
        <v>483</v>
      </c>
      <c r="D21" s="760">
        <v>120</v>
      </c>
      <c r="E21" s="760">
        <v>120</v>
      </c>
      <c r="F21" s="760">
        <v>242</v>
      </c>
      <c r="G21" s="760">
        <v>242</v>
      </c>
      <c r="H21" s="783">
        <v>121</v>
      </c>
      <c r="I21" s="783">
        <v>121</v>
      </c>
      <c r="J21" s="783">
        <v>158</v>
      </c>
      <c r="K21" s="783">
        <v>157</v>
      </c>
      <c r="L21" s="784">
        <f t="shared" si="3"/>
        <v>315</v>
      </c>
      <c r="M21" s="785">
        <f t="shared" si="4"/>
        <v>65.2</v>
      </c>
    </row>
    <row r="22" spans="1:13" ht="12.75" customHeight="1">
      <c r="A22" s="786" t="s">
        <v>1031</v>
      </c>
      <c r="B22" s="759">
        <v>277</v>
      </c>
      <c r="C22" s="760">
        <v>277</v>
      </c>
      <c r="D22" s="760"/>
      <c r="E22" s="760"/>
      <c r="F22" s="760"/>
      <c r="G22" s="760"/>
      <c r="H22" s="783">
        <v>277</v>
      </c>
      <c r="I22" s="783">
        <v>277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16086</v>
      </c>
      <c r="C25" s="770">
        <f t="shared" si="5"/>
        <v>16086</v>
      </c>
      <c r="D25" s="770">
        <f t="shared" si="5"/>
        <v>4377</v>
      </c>
      <c r="E25" s="770">
        <f t="shared" si="5"/>
        <v>3522</v>
      </c>
      <c r="F25" s="770">
        <f t="shared" si="5"/>
        <v>8040</v>
      </c>
      <c r="G25" s="770">
        <f t="shared" si="5"/>
        <v>8274</v>
      </c>
      <c r="H25" s="770">
        <f t="shared" si="5"/>
        <v>3669</v>
      </c>
      <c r="I25" s="770">
        <f t="shared" si="5"/>
        <v>4290</v>
      </c>
      <c r="J25" s="770">
        <f t="shared" si="5"/>
        <v>3523</v>
      </c>
      <c r="K25" s="770">
        <f t="shared" si="5"/>
        <v>8103</v>
      </c>
      <c r="L25" s="770">
        <f t="shared" si="3"/>
        <v>11626</v>
      </c>
      <c r="M25" s="793">
        <f t="shared" si="4"/>
        <v>72.3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8.4. melléklet a ......../2012.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1030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15455</v>
      </c>
      <c r="C10" s="760">
        <v>15455</v>
      </c>
      <c r="D10" s="760">
        <v>8093</v>
      </c>
      <c r="E10" s="760">
        <v>4723</v>
      </c>
      <c r="F10" s="760">
        <v>5280</v>
      </c>
      <c r="G10" s="760">
        <v>8385</v>
      </c>
      <c r="H10" s="760">
        <v>2082</v>
      </c>
      <c r="I10" s="760">
        <v>2347</v>
      </c>
      <c r="J10" s="760">
        <v>5400</v>
      </c>
      <c r="K10" s="760">
        <v>4686</v>
      </c>
      <c r="L10" s="756">
        <f t="shared" si="0"/>
        <v>10086</v>
      </c>
      <c r="M10" s="761">
        <f t="shared" si="1"/>
        <v>65.3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>
        <v>2</v>
      </c>
      <c r="L13" s="756">
        <f t="shared" si="0"/>
        <v>2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15455</v>
      </c>
      <c r="C15" s="770">
        <f t="shared" si="2"/>
        <v>15455</v>
      </c>
      <c r="D15" s="770">
        <f t="shared" si="2"/>
        <v>8093</v>
      </c>
      <c r="E15" s="770">
        <f t="shared" si="2"/>
        <v>4723</v>
      </c>
      <c r="F15" s="770">
        <f t="shared" si="2"/>
        <v>5280</v>
      </c>
      <c r="G15" s="770">
        <f t="shared" si="2"/>
        <v>8385</v>
      </c>
      <c r="H15" s="770">
        <f t="shared" si="2"/>
        <v>2082</v>
      </c>
      <c r="I15" s="770">
        <f t="shared" si="2"/>
        <v>2347</v>
      </c>
      <c r="J15" s="770">
        <f t="shared" si="2"/>
        <v>5400</v>
      </c>
      <c r="K15" s="770">
        <f t="shared" si="2"/>
        <v>4688</v>
      </c>
      <c r="L15" s="770">
        <f t="shared" si="0"/>
        <v>10088</v>
      </c>
      <c r="M15" s="771">
        <f t="shared" si="1"/>
        <v>65.3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7772</v>
      </c>
      <c r="C18" s="748">
        <v>8033</v>
      </c>
      <c r="D18" s="748">
        <v>2418</v>
      </c>
      <c r="E18" s="749">
        <v>353</v>
      </c>
      <c r="F18" s="748">
        <v>3871</v>
      </c>
      <c r="G18" s="748">
        <v>6194</v>
      </c>
      <c r="H18" s="779">
        <v>1483</v>
      </c>
      <c r="I18" s="779">
        <v>1486</v>
      </c>
      <c r="J18" s="779">
        <v>354</v>
      </c>
      <c r="K18" s="779">
        <v>2758</v>
      </c>
      <c r="L18" s="780">
        <f aca="true" t="shared" si="3" ref="L18:L25">J18+K18</f>
        <v>3112</v>
      </c>
      <c r="M18" s="781">
        <f aca="true" t="shared" si="4" ref="M18:M25">IF((C18&lt;&gt;0),ROUND((L18/C18)*100,1),"")</f>
        <v>38.7</v>
      </c>
    </row>
    <row r="19" spans="1:13" ht="12.75" customHeight="1">
      <c r="A19" s="782" t="s">
        <v>21</v>
      </c>
      <c r="B19" s="754">
        <v>4786</v>
      </c>
      <c r="C19" s="760">
        <v>4816</v>
      </c>
      <c r="D19" s="760">
        <v>3855</v>
      </c>
      <c r="E19" s="760">
        <v>3855</v>
      </c>
      <c r="F19" s="760">
        <v>931</v>
      </c>
      <c r="G19" s="760">
        <v>961</v>
      </c>
      <c r="H19" s="783">
        <v>0</v>
      </c>
      <c r="I19" s="783">
        <v>0</v>
      </c>
      <c r="J19" s="783">
        <v>3855</v>
      </c>
      <c r="K19" s="783">
        <v>781</v>
      </c>
      <c r="L19" s="784">
        <f t="shared" si="3"/>
        <v>4636</v>
      </c>
      <c r="M19" s="785">
        <f t="shared" si="4"/>
        <v>96.3</v>
      </c>
    </row>
    <row r="20" spans="1:13" ht="12.75" customHeight="1">
      <c r="A20" s="782" t="s">
        <v>22</v>
      </c>
      <c r="B20" s="759">
        <v>1952</v>
      </c>
      <c r="C20" s="760">
        <v>1661</v>
      </c>
      <c r="D20" s="760">
        <v>1687</v>
      </c>
      <c r="E20" s="760">
        <v>382</v>
      </c>
      <c r="F20" s="760">
        <v>265</v>
      </c>
      <c r="G20" s="760">
        <v>1017</v>
      </c>
      <c r="H20" s="783">
        <v>0</v>
      </c>
      <c r="I20" s="783">
        <v>262</v>
      </c>
      <c r="J20" s="783">
        <v>419</v>
      </c>
      <c r="K20" s="783">
        <v>1005</v>
      </c>
      <c r="L20" s="784">
        <f t="shared" si="3"/>
        <v>1424</v>
      </c>
      <c r="M20" s="785">
        <f t="shared" si="4"/>
        <v>85.7</v>
      </c>
    </row>
    <row r="21" spans="1:13" ht="12.75" customHeight="1">
      <c r="A21" s="782" t="s">
        <v>23</v>
      </c>
      <c r="B21" s="759">
        <v>481</v>
      </c>
      <c r="C21" s="760">
        <v>481</v>
      </c>
      <c r="D21" s="760">
        <v>133</v>
      </c>
      <c r="E21" s="760">
        <v>133</v>
      </c>
      <c r="F21" s="760">
        <v>213</v>
      </c>
      <c r="G21" s="760">
        <v>213</v>
      </c>
      <c r="H21" s="783">
        <v>135</v>
      </c>
      <c r="I21" s="783">
        <v>135</v>
      </c>
      <c r="J21" s="783">
        <v>96</v>
      </c>
      <c r="K21" s="783">
        <v>350</v>
      </c>
      <c r="L21" s="784">
        <f t="shared" si="3"/>
        <v>446</v>
      </c>
      <c r="M21" s="785">
        <f t="shared" si="4"/>
        <v>92.7</v>
      </c>
    </row>
    <row r="22" spans="1:13" ht="12.75" customHeight="1">
      <c r="A22" s="786" t="s">
        <v>1031</v>
      </c>
      <c r="B22" s="759">
        <v>464</v>
      </c>
      <c r="C22" s="760">
        <v>464</v>
      </c>
      <c r="D22" s="760"/>
      <c r="E22" s="760"/>
      <c r="F22" s="760"/>
      <c r="G22" s="760"/>
      <c r="H22" s="783">
        <v>464</v>
      </c>
      <c r="I22" s="783">
        <v>464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15455</v>
      </c>
      <c r="C25" s="770">
        <f t="shared" si="5"/>
        <v>15455</v>
      </c>
      <c r="D25" s="770">
        <f t="shared" si="5"/>
        <v>8093</v>
      </c>
      <c r="E25" s="770">
        <f t="shared" si="5"/>
        <v>4723</v>
      </c>
      <c r="F25" s="770">
        <f t="shared" si="5"/>
        <v>5280</v>
      </c>
      <c r="G25" s="770">
        <f t="shared" si="5"/>
        <v>8385</v>
      </c>
      <c r="H25" s="770">
        <f t="shared" si="5"/>
        <v>2082</v>
      </c>
      <c r="I25" s="770">
        <f t="shared" si="5"/>
        <v>2347</v>
      </c>
      <c r="J25" s="770">
        <f t="shared" si="5"/>
        <v>4724</v>
      </c>
      <c r="K25" s="770">
        <f t="shared" si="5"/>
        <v>4894</v>
      </c>
      <c r="L25" s="770">
        <f t="shared" si="3"/>
        <v>9618</v>
      </c>
      <c r="M25" s="793">
        <f t="shared" si="4"/>
        <v>62.2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8.5.  melléklet a ......../2012.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0" sqref="K20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1032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8</v>
      </c>
      <c r="L8" s="751">
        <f aca="true" t="shared" si="0" ref="L8:L15">J8+K8</f>
        <v>8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10000</v>
      </c>
      <c r="C10" s="760">
        <v>10000</v>
      </c>
      <c r="D10" s="760">
        <v>2328</v>
      </c>
      <c r="E10" s="760">
        <v>936</v>
      </c>
      <c r="F10" s="760">
        <v>4644</v>
      </c>
      <c r="G10" s="760">
        <v>5667</v>
      </c>
      <c r="H10" s="760">
        <v>3028</v>
      </c>
      <c r="I10" s="760">
        <v>3397</v>
      </c>
      <c r="J10" s="760">
        <v>3500</v>
      </c>
      <c r="K10" s="760">
        <v>4239</v>
      </c>
      <c r="L10" s="756">
        <f t="shared" si="0"/>
        <v>7739</v>
      </c>
      <c r="M10" s="761">
        <f t="shared" si="1"/>
        <v>77.4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>
        <v>2</v>
      </c>
      <c r="K13" s="762">
        <v>1</v>
      </c>
      <c r="L13" s="756">
        <f t="shared" si="0"/>
        <v>3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10000</v>
      </c>
      <c r="C15" s="770">
        <f t="shared" si="2"/>
        <v>10000</v>
      </c>
      <c r="D15" s="770">
        <f t="shared" si="2"/>
        <v>2328</v>
      </c>
      <c r="E15" s="770">
        <f t="shared" si="2"/>
        <v>936</v>
      </c>
      <c r="F15" s="770">
        <f t="shared" si="2"/>
        <v>4644</v>
      </c>
      <c r="G15" s="770">
        <f t="shared" si="2"/>
        <v>5667</v>
      </c>
      <c r="H15" s="770">
        <f t="shared" si="2"/>
        <v>3028</v>
      </c>
      <c r="I15" s="770">
        <f t="shared" si="2"/>
        <v>3397</v>
      </c>
      <c r="J15" s="770">
        <f t="shared" si="2"/>
        <v>3502</v>
      </c>
      <c r="K15" s="770">
        <f t="shared" si="2"/>
        <v>4248</v>
      </c>
      <c r="L15" s="770">
        <f t="shared" si="0"/>
        <v>7750</v>
      </c>
      <c r="M15" s="771">
        <f t="shared" si="1"/>
        <v>77.5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7480</v>
      </c>
      <c r="C18" s="748">
        <v>7472</v>
      </c>
      <c r="D18" s="748">
        <v>1439</v>
      </c>
      <c r="E18" s="749">
        <v>124</v>
      </c>
      <c r="F18" s="748">
        <v>3731</v>
      </c>
      <c r="G18" s="748">
        <v>4682</v>
      </c>
      <c r="H18" s="779">
        <v>2310</v>
      </c>
      <c r="I18" s="779">
        <v>2666</v>
      </c>
      <c r="J18" s="779">
        <v>1080</v>
      </c>
      <c r="K18" s="779">
        <v>3834</v>
      </c>
      <c r="L18" s="780">
        <f aca="true" t="shared" si="3" ref="L18:L25">J18+K18</f>
        <v>4914</v>
      </c>
      <c r="M18" s="781">
        <f aca="true" t="shared" si="4" ref="M18:M25">IF((C18&lt;&gt;0),ROUND((L18/C18)*100,1),"")</f>
        <v>65.8</v>
      </c>
    </row>
    <row r="19" spans="1:13" ht="12.75" customHeight="1">
      <c r="A19" s="782" t="s">
        <v>21</v>
      </c>
      <c r="B19" s="754">
        <v>518</v>
      </c>
      <c r="C19" s="760">
        <v>529</v>
      </c>
      <c r="D19" s="760">
        <v>428</v>
      </c>
      <c r="E19" s="760">
        <v>432</v>
      </c>
      <c r="F19" s="760">
        <v>58</v>
      </c>
      <c r="G19" s="760">
        <v>65</v>
      </c>
      <c r="H19" s="783">
        <v>32</v>
      </c>
      <c r="I19" s="783">
        <v>32</v>
      </c>
      <c r="J19" s="783">
        <v>444</v>
      </c>
      <c r="K19" s="783">
        <v>69</v>
      </c>
      <c r="L19" s="784">
        <f t="shared" si="3"/>
        <v>513</v>
      </c>
      <c r="M19" s="785">
        <f t="shared" si="4"/>
        <v>97</v>
      </c>
    </row>
    <row r="20" spans="1:13" ht="12.75" customHeight="1">
      <c r="A20" s="782" t="s">
        <v>22</v>
      </c>
      <c r="B20" s="759">
        <v>1511</v>
      </c>
      <c r="C20" s="760">
        <v>1500</v>
      </c>
      <c r="D20" s="760">
        <v>411</v>
      </c>
      <c r="E20" s="760">
        <v>344</v>
      </c>
      <c r="F20" s="760">
        <v>706</v>
      </c>
      <c r="G20" s="760">
        <v>756</v>
      </c>
      <c r="H20" s="783">
        <v>394</v>
      </c>
      <c r="I20" s="783">
        <v>400</v>
      </c>
      <c r="J20" s="783">
        <v>347</v>
      </c>
      <c r="K20" s="783">
        <v>780</v>
      </c>
      <c r="L20" s="784">
        <f t="shared" si="3"/>
        <v>1127</v>
      </c>
      <c r="M20" s="785">
        <f t="shared" si="4"/>
        <v>75.1</v>
      </c>
    </row>
    <row r="21" spans="1:13" ht="12.75" customHeight="1">
      <c r="A21" s="782" t="s">
        <v>23</v>
      </c>
      <c r="B21" s="759">
        <v>298</v>
      </c>
      <c r="C21" s="760">
        <v>300</v>
      </c>
      <c r="D21" s="760">
        <v>50</v>
      </c>
      <c r="E21" s="760">
        <v>36</v>
      </c>
      <c r="F21" s="760">
        <v>149</v>
      </c>
      <c r="G21" s="760">
        <v>164</v>
      </c>
      <c r="H21" s="783">
        <v>99</v>
      </c>
      <c r="I21" s="783">
        <v>100</v>
      </c>
      <c r="J21" s="783">
        <v>23</v>
      </c>
      <c r="K21" s="783">
        <v>136</v>
      </c>
      <c r="L21" s="784">
        <f t="shared" si="3"/>
        <v>159</v>
      </c>
      <c r="M21" s="785">
        <f t="shared" si="4"/>
        <v>53</v>
      </c>
    </row>
    <row r="22" spans="1:13" ht="12.75" customHeight="1">
      <c r="A22" s="786" t="s">
        <v>1031</v>
      </c>
      <c r="B22" s="759">
        <v>193</v>
      </c>
      <c r="C22" s="760">
        <v>199</v>
      </c>
      <c r="D22" s="760"/>
      <c r="E22" s="760"/>
      <c r="F22" s="760"/>
      <c r="G22" s="760"/>
      <c r="H22" s="783">
        <v>193</v>
      </c>
      <c r="I22" s="783">
        <v>199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10000</v>
      </c>
      <c r="C25" s="770">
        <f t="shared" si="5"/>
        <v>10000</v>
      </c>
      <c r="D25" s="770">
        <f t="shared" si="5"/>
        <v>2328</v>
      </c>
      <c r="E25" s="770">
        <f t="shared" si="5"/>
        <v>936</v>
      </c>
      <c r="F25" s="770">
        <f t="shared" si="5"/>
        <v>4644</v>
      </c>
      <c r="G25" s="770">
        <f t="shared" si="5"/>
        <v>5667</v>
      </c>
      <c r="H25" s="770">
        <f t="shared" si="5"/>
        <v>3028</v>
      </c>
      <c r="I25" s="770">
        <f t="shared" si="5"/>
        <v>3397</v>
      </c>
      <c r="J25" s="770">
        <f t="shared" si="5"/>
        <v>1894</v>
      </c>
      <c r="K25" s="770">
        <f t="shared" si="5"/>
        <v>4819</v>
      </c>
      <c r="L25" s="770">
        <f t="shared" si="3"/>
        <v>6713</v>
      </c>
      <c r="M25" s="793">
        <f t="shared" si="4"/>
        <v>67.1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 6. melléklet a ......../2012. (........)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1033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1448</v>
      </c>
      <c r="L8" s="751">
        <f aca="true" t="shared" si="0" ref="L8:L15">J8+K8</f>
        <v>1448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16000</v>
      </c>
      <c r="C10" s="760">
        <v>16000</v>
      </c>
      <c r="D10" s="760">
        <v>3714</v>
      </c>
      <c r="E10" s="760">
        <v>2894</v>
      </c>
      <c r="F10" s="760">
        <v>7420</v>
      </c>
      <c r="G10" s="760">
        <v>7499</v>
      </c>
      <c r="H10" s="760">
        <v>4866</v>
      </c>
      <c r="I10" s="760">
        <v>5607</v>
      </c>
      <c r="J10" s="760">
        <v>5600</v>
      </c>
      <c r="K10" s="760">
        <v>2845</v>
      </c>
      <c r="L10" s="756">
        <f t="shared" si="0"/>
        <v>8445</v>
      </c>
      <c r="M10" s="761">
        <f t="shared" si="1"/>
        <v>52.8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>
        <v>4</v>
      </c>
      <c r="K13" s="762">
        <v>3</v>
      </c>
      <c r="L13" s="756">
        <f t="shared" si="0"/>
        <v>7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16000</v>
      </c>
      <c r="C15" s="770">
        <f t="shared" si="2"/>
        <v>16000</v>
      </c>
      <c r="D15" s="770">
        <f t="shared" si="2"/>
        <v>3714</v>
      </c>
      <c r="E15" s="770">
        <f t="shared" si="2"/>
        <v>2894</v>
      </c>
      <c r="F15" s="770">
        <f t="shared" si="2"/>
        <v>7420</v>
      </c>
      <c r="G15" s="770">
        <f t="shared" si="2"/>
        <v>7499</v>
      </c>
      <c r="H15" s="770">
        <f t="shared" si="2"/>
        <v>4866</v>
      </c>
      <c r="I15" s="770">
        <f t="shared" si="2"/>
        <v>5607</v>
      </c>
      <c r="J15" s="770">
        <f t="shared" si="2"/>
        <v>5604</v>
      </c>
      <c r="K15" s="770">
        <f t="shared" si="2"/>
        <v>4296</v>
      </c>
      <c r="L15" s="770">
        <f t="shared" si="0"/>
        <v>9900</v>
      </c>
      <c r="M15" s="771">
        <f t="shared" si="1"/>
        <v>61.9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9866</v>
      </c>
      <c r="C18" s="748">
        <v>9866</v>
      </c>
      <c r="D18" s="748">
        <v>1907</v>
      </c>
      <c r="E18" s="749">
        <v>1430</v>
      </c>
      <c r="F18" s="748">
        <v>4928</v>
      </c>
      <c r="G18" s="748">
        <v>4925</v>
      </c>
      <c r="H18" s="779">
        <v>3031</v>
      </c>
      <c r="I18" s="779">
        <v>3511</v>
      </c>
      <c r="J18" s="779">
        <v>1381</v>
      </c>
      <c r="K18" s="779">
        <v>4791</v>
      </c>
      <c r="L18" s="780">
        <f aca="true" t="shared" si="3" ref="L18:L25">J18+K18</f>
        <v>6172</v>
      </c>
      <c r="M18" s="781">
        <f aca="true" t="shared" si="4" ref="M18:M25">IF((C18&lt;&gt;0),ROUND((L18/C18)*100,1),"")</f>
        <v>62.6</v>
      </c>
    </row>
    <row r="19" spans="1:13" ht="12.75" customHeight="1">
      <c r="A19" s="782" t="s">
        <v>21</v>
      </c>
      <c r="B19" s="754">
        <v>920</v>
      </c>
      <c r="C19" s="760">
        <v>996</v>
      </c>
      <c r="D19" s="760">
        <v>680</v>
      </c>
      <c r="E19" s="760">
        <v>672</v>
      </c>
      <c r="F19" s="760">
        <v>160</v>
      </c>
      <c r="G19" s="760">
        <v>164</v>
      </c>
      <c r="H19" s="783">
        <v>80</v>
      </c>
      <c r="I19" s="783">
        <v>160</v>
      </c>
      <c r="J19" s="783">
        <v>686</v>
      </c>
      <c r="K19" s="783">
        <v>91</v>
      </c>
      <c r="L19" s="784">
        <f t="shared" si="3"/>
        <v>777</v>
      </c>
      <c r="M19" s="785">
        <f t="shared" si="4"/>
        <v>78</v>
      </c>
    </row>
    <row r="20" spans="1:13" ht="12.75" customHeight="1">
      <c r="A20" s="782" t="s">
        <v>22</v>
      </c>
      <c r="B20" s="759">
        <v>4436</v>
      </c>
      <c r="C20" s="760">
        <v>4360</v>
      </c>
      <c r="D20" s="760">
        <v>1057</v>
      </c>
      <c r="E20" s="760">
        <v>722</v>
      </c>
      <c r="F20" s="760">
        <v>2107</v>
      </c>
      <c r="G20" s="760">
        <v>2185</v>
      </c>
      <c r="H20" s="783">
        <v>1272</v>
      </c>
      <c r="I20" s="783">
        <v>1453</v>
      </c>
      <c r="J20" s="783">
        <v>726</v>
      </c>
      <c r="K20" s="783">
        <v>1934</v>
      </c>
      <c r="L20" s="784">
        <f t="shared" si="3"/>
        <v>2660</v>
      </c>
      <c r="M20" s="785">
        <f t="shared" si="4"/>
        <v>61</v>
      </c>
    </row>
    <row r="21" spans="1:13" ht="12.75" customHeight="1">
      <c r="A21" s="782" t="s">
        <v>23</v>
      </c>
      <c r="B21" s="759">
        <v>480</v>
      </c>
      <c r="C21" s="760">
        <v>480</v>
      </c>
      <c r="D21" s="760">
        <v>70</v>
      </c>
      <c r="E21" s="760">
        <v>70</v>
      </c>
      <c r="F21" s="760">
        <v>225</v>
      </c>
      <c r="G21" s="760">
        <v>225</v>
      </c>
      <c r="H21" s="783">
        <v>185</v>
      </c>
      <c r="I21" s="783">
        <v>185</v>
      </c>
      <c r="J21" s="783">
        <v>55</v>
      </c>
      <c r="K21" s="783">
        <v>219</v>
      </c>
      <c r="L21" s="784">
        <f t="shared" si="3"/>
        <v>274</v>
      </c>
      <c r="M21" s="785">
        <f t="shared" si="4"/>
        <v>57.1</v>
      </c>
    </row>
    <row r="22" spans="1:13" ht="12.75" customHeight="1">
      <c r="A22" s="786" t="s">
        <v>1031</v>
      </c>
      <c r="B22" s="759">
        <v>298</v>
      </c>
      <c r="C22" s="760">
        <v>298</v>
      </c>
      <c r="D22" s="760"/>
      <c r="E22" s="760"/>
      <c r="F22" s="760"/>
      <c r="G22" s="760"/>
      <c r="H22" s="783">
        <v>298</v>
      </c>
      <c r="I22" s="783">
        <v>298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16000</v>
      </c>
      <c r="C25" s="770">
        <f t="shared" si="5"/>
        <v>16000</v>
      </c>
      <c r="D25" s="770">
        <f t="shared" si="5"/>
        <v>3714</v>
      </c>
      <c r="E25" s="770">
        <f t="shared" si="5"/>
        <v>2894</v>
      </c>
      <c r="F25" s="770">
        <f t="shared" si="5"/>
        <v>7420</v>
      </c>
      <c r="G25" s="770">
        <f t="shared" si="5"/>
        <v>7499</v>
      </c>
      <c r="H25" s="770">
        <f t="shared" si="5"/>
        <v>4866</v>
      </c>
      <c r="I25" s="770">
        <f t="shared" si="5"/>
        <v>5607</v>
      </c>
      <c r="J25" s="770">
        <f t="shared" si="5"/>
        <v>2848</v>
      </c>
      <c r="K25" s="770">
        <f t="shared" si="5"/>
        <v>7035</v>
      </c>
      <c r="L25" s="770">
        <f t="shared" si="3"/>
        <v>9883</v>
      </c>
      <c r="M25" s="793">
        <f t="shared" si="4"/>
        <v>61.8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8.7. melléklet a ......../2012. (........)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M25" sqref="M25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1034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/>
      <c r="C8" s="748"/>
      <c r="D8" s="748"/>
      <c r="E8" s="749"/>
      <c r="F8" s="748"/>
      <c r="G8" s="748"/>
      <c r="H8" s="750"/>
      <c r="I8" s="750"/>
      <c r="J8" s="750">
        <v>4</v>
      </c>
      <c r="K8" s="750">
        <v>4</v>
      </c>
      <c r="L8" s="751">
        <f aca="true" t="shared" si="0" ref="L8:L15">J8+K8</f>
        <v>8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8233</v>
      </c>
      <c r="C10" s="760">
        <v>8233</v>
      </c>
      <c r="D10" s="760">
        <v>3856</v>
      </c>
      <c r="E10" s="760">
        <v>3856</v>
      </c>
      <c r="F10" s="760">
        <v>4377</v>
      </c>
      <c r="G10" s="760">
        <v>4377</v>
      </c>
      <c r="H10" s="760"/>
      <c r="I10" s="760"/>
      <c r="J10" s="760">
        <v>2058</v>
      </c>
      <c r="K10" s="760">
        <v>6128</v>
      </c>
      <c r="L10" s="756">
        <f t="shared" si="0"/>
        <v>8186</v>
      </c>
      <c r="M10" s="761">
        <f t="shared" si="1"/>
        <v>99.4</v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>
        <v>1</v>
      </c>
      <c r="K13" s="762"/>
      <c r="L13" s="756">
        <f t="shared" si="0"/>
        <v>1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8233</v>
      </c>
      <c r="C15" s="770">
        <f t="shared" si="2"/>
        <v>8233</v>
      </c>
      <c r="D15" s="770">
        <f t="shared" si="2"/>
        <v>3856</v>
      </c>
      <c r="E15" s="770">
        <f t="shared" si="2"/>
        <v>3856</v>
      </c>
      <c r="F15" s="770">
        <f t="shared" si="2"/>
        <v>4377</v>
      </c>
      <c r="G15" s="770">
        <f t="shared" si="2"/>
        <v>4377</v>
      </c>
      <c r="H15" s="770">
        <f t="shared" si="2"/>
        <v>0</v>
      </c>
      <c r="I15" s="770">
        <f t="shared" si="2"/>
        <v>0</v>
      </c>
      <c r="J15" s="770">
        <f t="shared" si="2"/>
        <v>2063</v>
      </c>
      <c r="K15" s="770">
        <f t="shared" si="2"/>
        <v>6132</v>
      </c>
      <c r="L15" s="770">
        <f t="shared" si="0"/>
        <v>8195</v>
      </c>
      <c r="M15" s="771">
        <f t="shared" si="1"/>
        <v>99.5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1735</v>
      </c>
      <c r="C18" s="748">
        <v>1735</v>
      </c>
      <c r="D18" s="748">
        <v>870</v>
      </c>
      <c r="E18" s="749">
        <v>870</v>
      </c>
      <c r="F18" s="748">
        <v>865</v>
      </c>
      <c r="G18" s="748">
        <v>865</v>
      </c>
      <c r="H18" s="779"/>
      <c r="I18" s="779"/>
      <c r="J18" s="779">
        <v>611</v>
      </c>
      <c r="K18" s="779">
        <v>1124</v>
      </c>
      <c r="L18" s="780">
        <f aca="true" t="shared" si="3" ref="L18:L25">J18+K18</f>
        <v>1735</v>
      </c>
      <c r="M18" s="781">
        <f aca="true" t="shared" si="4" ref="M18:M25">IF((C18&lt;&gt;0),ROUND((L18/C18)*100,1),"")</f>
        <v>100</v>
      </c>
    </row>
    <row r="19" spans="1:13" ht="12.75" customHeight="1">
      <c r="A19" s="782" t="s">
        <v>21</v>
      </c>
      <c r="B19" s="754">
        <v>406</v>
      </c>
      <c r="C19" s="760">
        <v>406</v>
      </c>
      <c r="D19" s="760">
        <v>150</v>
      </c>
      <c r="E19" s="760">
        <v>150</v>
      </c>
      <c r="F19" s="760">
        <v>256</v>
      </c>
      <c r="G19" s="760">
        <v>256</v>
      </c>
      <c r="H19" s="783"/>
      <c r="I19" s="783"/>
      <c r="J19" s="783">
        <v>122</v>
      </c>
      <c r="K19" s="783">
        <v>261</v>
      </c>
      <c r="L19" s="784">
        <f t="shared" si="3"/>
        <v>383</v>
      </c>
      <c r="M19" s="785">
        <f t="shared" si="4"/>
        <v>94.3</v>
      </c>
    </row>
    <row r="20" spans="1:13" ht="12.75" customHeight="1">
      <c r="A20" s="782" t="s">
        <v>22</v>
      </c>
      <c r="B20" s="759">
        <v>3647</v>
      </c>
      <c r="C20" s="760">
        <v>3647</v>
      </c>
      <c r="D20" s="760">
        <v>1621</v>
      </c>
      <c r="E20" s="760">
        <v>1621</v>
      </c>
      <c r="F20" s="760">
        <v>2026</v>
      </c>
      <c r="G20" s="760">
        <v>2026</v>
      </c>
      <c r="H20" s="783"/>
      <c r="I20" s="783"/>
      <c r="J20" s="783">
        <v>1230</v>
      </c>
      <c r="K20" s="783">
        <v>2417</v>
      </c>
      <c r="L20" s="784">
        <f t="shared" si="3"/>
        <v>3647</v>
      </c>
      <c r="M20" s="785">
        <f t="shared" si="4"/>
        <v>100</v>
      </c>
    </row>
    <row r="21" spans="1:13" ht="12.75" customHeight="1">
      <c r="A21" s="782" t="s">
        <v>23</v>
      </c>
      <c r="B21" s="759">
        <v>2430</v>
      </c>
      <c r="C21" s="760">
        <v>2430</v>
      </c>
      <c r="D21" s="760">
        <v>1215</v>
      </c>
      <c r="E21" s="760">
        <v>1215</v>
      </c>
      <c r="F21" s="760">
        <v>1215</v>
      </c>
      <c r="G21" s="760">
        <v>1215</v>
      </c>
      <c r="H21" s="783"/>
      <c r="I21" s="783"/>
      <c r="J21" s="783">
        <v>100</v>
      </c>
      <c r="K21" s="783">
        <v>2330</v>
      </c>
      <c r="L21" s="784">
        <f t="shared" si="3"/>
        <v>2430</v>
      </c>
      <c r="M21" s="785">
        <f t="shared" si="4"/>
        <v>100</v>
      </c>
    </row>
    <row r="22" spans="1:13" ht="12.75" customHeight="1">
      <c r="A22" s="786" t="s">
        <v>1031</v>
      </c>
      <c r="B22" s="759">
        <v>15</v>
      </c>
      <c r="C22" s="760">
        <v>15</v>
      </c>
      <c r="D22" s="760"/>
      <c r="E22" s="760"/>
      <c r="F22" s="760">
        <v>15</v>
      </c>
      <c r="G22" s="760">
        <v>15</v>
      </c>
      <c r="H22" s="783"/>
      <c r="I22" s="783"/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8233</v>
      </c>
      <c r="C25" s="770">
        <f t="shared" si="5"/>
        <v>8233</v>
      </c>
      <c r="D25" s="770">
        <f t="shared" si="5"/>
        <v>3856</v>
      </c>
      <c r="E25" s="770">
        <f t="shared" si="5"/>
        <v>3856</v>
      </c>
      <c r="F25" s="770">
        <f t="shared" si="5"/>
        <v>4377</v>
      </c>
      <c r="G25" s="770">
        <f t="shared" si="5"/>
        <v>4377</v>
      </c>
      <c r="H25" s="770">
        <f t="shared" si="5"/>
        <v>0</v>
      </c>
      <c r="I25" s="770">
        <f t="shared" si="5"/>
        <v>0</v>
      </c>
      <c r="J25" s="770">
        <f t="shared" si="5"/>
        <v>2063</v>
      </c>
      <c r="K25" s="770">
        <f t="shared" si="5"/>
        <v>6132</v>
      </c>
      <c r="L25" s="770">
        <f t="shared" si="3"/>
        <v>8195</v>
      </c>
      <c r="M25" s="793">
        <f t="shared" si="4"/>
        <v>99.5</v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8.8. melléklet a ......../2012. (........)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G36" sqref="G36"/>
    </sheetView>
  </sheetViews>
  <sheetFormatPr defaultColWidth="9.140625" defaultRowHeight="12.75"/>
  <cols>
    <col min="1" max="1" width="5.7109375" style="619" customWidth="1"/>
    <col min="2" max="2" width="28.140625" style="619" customWidth="1"/>
    <col min="3" max="3" width="17.8515625" style="619" customWidth="1"/>
    <col min="4" max="5" width="11.00390625" style="619" customWidth="1"/>
    <col min="6" max="16384" width="8.00390625" style="619" customWidth="1"/>
  </cols>
  <sheetData>
    <row r="1" spans="3:5" ht="14.25" thickBot="1">
      <c r="C1" s="723"/>
      <c r="D1" s="723"/>
      <c r="E1" s="723" t="s">
        <v>845</v>
      </c>
    </row>
    <row r="2" spans="1:5" ht="42.75" customHeight="1" thickBot="1">
      <c r="A2" s="724" t="s">
        <v>871</v>
      </c>
      <c r="B2" s="725" t="s">
        <v>908</v>
      </c>
      <c r="C2" s="725" t="s">
        <v>909</v>
      </c>
      <c r="D2" s="726" t="s">
        <v>910</v>
      </c>
      <c r="E2" s="727" t="s">
        <v>911</v>
      </c>
    </row>
    <row r="3" spans="1:5" ht="15.75" customHeight="1">
      <c r="A3" s="728" t="s">
        <v>99</v>
      </c>
      <c r="B3" s="729" t="s">
        <v>955</v>
      </c>
      <c r="C3" s="903" t="s">
        <v>956</v>
      </c>
      <c r="D3" s="730">
        <v>50</v>
      </c>
      <c r="E3" s="731">
        <v>0</v>
      </c>
    </row>
    <row r="4" spans="1:5" ht="15.75" customHeight="1">
      <c r="A4" s="732" t="s">
        <v>101</v>
      </c>
      <c r="B4" s="733" t="s">
        <v>957</v>
      </c>
      <c r="C4" s="733" t="s">
        <v>956</v>
      </c>
      <c r="D4" s="734">
        <v>276</v>
      </c>
      <c r="E4" s="735">
        <v>273</v>
      </c>
    </row>
    <row r="5" spans="1:5" ht="15.75" customHeight="1">
      <c r="A5" s="732" t="s">
        <v>103</v>
      </c>
      <c r="B5" s="733" t="s">
        <v>958</v>
      </c>
      <c r="C5" s="904" t="s">
        <v>956</v>
      </c>
      <c r="D5" s="734">
        <v>682</v>
      </c>
      <c r="E5" s="735">
        <v>682</v>
      </c>
    </row>
    <row r="6" spans="1:5" ht="15.75" customHeight="1">
      <c r="A6" s="732" t="s">
        <v>104</v>
      </c>
      <c r="B6" s="733" t="s">
        <v>959</v>
      </c>
      <c r="C6" s="904" t="s">
        <v>956</v>
      </c>
      <c r="D6" s="734">
        <v>50</v>
      </c>
      <c r="E6" s="735">
        <v>100</v>
      </c>
    </row>
    <row r="7" spans="1:5" ht="15.75" customHeight="1">
      <c r="A7" s="732" t="s">
        <v>105</v>
      </c>
      <c r="B7" s="733" t="s">
        <v>960</v>
      </c>
      <c r="C7" s="904" t="s">
        <v>956</v>
      </c>
      <c r="D7" s="734">
        <v>500</v>
      </c>
      <c r="E7" s="735">
        <v>118</v>
      </c>
    </row>
    <row r="8" spans="1:5" ht="15.75" customHeight="1">
      <c r="A8" s="732" t="s">
        <v>223</v>
      </c>
      <c r="B8" s="733" t="s">
        <v>961</v>
      </c>
      <c r="C8" s="904" t="s">
        <v>956</v>
      </c>
      <c r="D8" s="734">
        <v>3036</v>
      </c>
      <c r="E8" s="735">
        <v>3036</v>
      </c>
    </row>
    <row r="9" spans="1:5" ht="15.75" customHeight="1">
      <c r="A9" s="732" t="s">
        <v>225</v>
      </c>
      <c r="B9" s="733" t="s">
        <v>962</v>
      </c>
      <c r="C9" s="904" t="s">
        <v>956</v>
      </c>
      <c r="D9" s="734">
        <v>1000</v>
      </c>
      <c r="E9" s="735">
        <v>1000</v>
      </c>
    </row>
    <row r="10" spans="1:5" ht="15.75" customHeight="1">
      <c r="A10" s="732" t="s">
        <v>228</v>
      </c>
      <c r="B10" s="733" t="s">
        <v>963</v>
      </c>
      <c r="C10" s="904" t="s">
        <v>956</v>
      </c>
      <c r="D10" s="734">
        <v>500</v>
      </c>
      <c r="E10" s="735">
        <v>500</v>
      </c>
    </row>
    <row r="11" spans="1:5" ht="15.75" customHeight="1">
      <c r="A11" s="732" t="s">
        <v>230</v>
      </c>
      <c r="B11" s="733" t="s">
        <v>964</v>
      </c>
      <c r="C11" s="904" t="s">
        <v>956</v>
      </c>
      <c r="D11" s="734">
        <v>6565</v>
      </c>
      <c r="E11" s="735">
        <v>6364</v>
      </c>
    </row>
    <row r="12" spans="1:5" ht="15.75" customHeight="1">
      <c r="A12" s="732" t="s">
        <v>232</v>
      </c>
      <c r="B12" s="733" t="s">
        <v>965</v>
      </c>
      <c r="C12" s="904" t="s">
        <v>956</v>
      </c>
      <c r="D12" s="734">
        <v>2500</v>
      </c>
      <c r="E12" s="735">
        <v>2000</v>
      </c>
    </row>
    <row r="13" spans="1:5" ht="15.75" customHeight="1">
      <c r="A13" s="732" t="s">
        <v>233</v>
      </c>
      <c r="B13" s="733" t="s">
        <v>966</v>
      </c>
      <c r="C13" s="904" t="s">
        <v>956</v>
      </c>
      <c r="D13" s="734">
        <v>9688</v>
      </c>
      <c r="E13" s="735">
        <v>9688</v>
      </c>
    </row>
    <row r="14" spans="1:5" ht="15.75" customHeight="1">
      <c r="A14" s="732" t="s">
        <v>235</v>
      </c>
      <c r="B14" s="733" t="s">
        <v>967</v>
      </c>
      <c r="C14" s="904" t="s">
        <v>956</v>
      </c>
      <c r="D14" s="734">
        <v>64460</v>
      </c>
      <c r="E14" s="735">
        <v>64460</v>
      </c>
    </row>
    <row r="15" spans="1:5" ht="15.75" customHeight="1">
      <c r="A15" s="732" t="s">
        <v>237</v>
      </c>
      <c r="B15" s="733" t="s">
        <v>968</v>
      </c>
      <c r="C15" s="904" t="s">
        <v>956</v>
      </c>
      <c r="D15" s="734">
        <v>38628</v>
      </c>
      <c r="E15" s="735">
        <v>38628</v>
      </c>
    </row>
    <row r="16" spans="1:5" ht="15.75" customHeight="1">
      <c r="A16" s="732" t="s">
        <v>285</v>
      </c>
      <c r="B16" s="733" t="s">
        <v>632</v>
      </c>
      <c r="C16" s="904" t="s">
        <v>956</v>
      </c>
      <c r="D16" s="734">
        <v>4327</v>
      </c>
      <c r="E16" s="735">
        <v>4296</v>
      </c>
    </row>
    <row r="17" spans="1:5" ht="15.75" customHeight="1">
      <c r="A17" s="732" t="s">
        <v>289</v>
      </c>
      <c r="B17" s="733" t="s">
        <v>631</v>
      </c>
      <c r="C17" s="904" t="s">
        <v>956</v>
      </c>
      <c r="D17" s="734">
        <v>8220</v>
      </c>
      <c r="E17" s="735">
        <v>8220</v>
      </c>
    </row>
    <row r="18" spans="1:5" ht="15.75" customHeight="1">
      <c r="A18" s="732" t="s">
        <v>293</v>
      </c>
      <c r="B18" s="733" t="s">
        <v>969</v>
      </c>
      <c r="C18" s="904" t="s">
        <v>956</v>
      </c>
      <c r="D18" s="734">
        <v>12000</v>
      </c>
      <c r="E18" s="735">
        <v>14872</v>
      </c>
    </row>
    <row r="19" spans="1:5" ht="15.75" customHeight="1">
      <c r="A19" s="732" t="s">
        <v>298</v>
      </c>
      <c r="B19" s="733" t="s">
        <v>970</v>
      </c>
      <c r="C19" s="904" t="s">
        <v>956</v>
      </c>
      <c r="D19" s="734">
        <v>127519</v>
      </c>
      <c r="E19" s="735">
        <v>122197</v>
      </c>
    </row>
    <row r="20" spans="1:5" ht="15.75" customHeight="1">
      <c r="A20" s="732" t="s">
        <v>301</v>
      </c>
      <c r="B20" s="733" t="s">
        <v>971</v>
      </c>
      <c r="C20" s="904" t="s">
        <v>956</v>
      </c>
      <c r="D20" s="734">
        <v>14928</v>
      </c>
      <c r="E20" s="735">
        <v>18413</v>
      </c>
    </row>
    <row r="21" spans="1:5" ht="15.75" customHeight="1">
      <c r="A21" s="732" t="s">
        <v>305</v>
      </c>
      <c r="B21" s="733" t="s">
        <v>972</v>
      </c>
      <c r="C21" s="904" t="s">
        <v>956</v>
      </c>
      <c r="D21" s="734">
        <v>2595</v>
      </c>
      <c r="E21" s="735">
        <v>3562</v>
      </c>
    </row>
    <row r="22" spans="1:5" ht="15.75" customHeight="1">
      <c r="A22" s="732" t="s">
        <v>309</v>
      </c>
      <c r="B22" s="733" t="s">
        <v>973</v>
      </c>
      <c r="C22" s="904" t="s">
        <v>956</v>
      </c>
      <c r="D22" s="734">
        <v>23072</v>
      </c>
      <c r="E22" s="735">
        <v>22775</v>
      </c>
    </row>
    <row r="23" spans="1:5" ht="15.75" customHeight="1">
      <c r="A23" s="732" t="s">
        <v>314</v>
      </c>
      <c r="B23" s="733" t="s">
        <v>638</v>
      </c>
      <c r="C23" s="904" t="s">
        <v>956</v>
      </c>
      <c r="D23" s="734">
        <v>2000</v>
      </c>
      <c r="E23" s="735">
        <v>2060</v>
      </c>
    </row>
    <row r="24" spans="1:5" ht="15.75" customHeight="1">
      <c r="A24" s="732" t="s">
        <v>318</v>
      </c>
      <c r="B24" s="733" t="s">
        <v>974</v>
      </c>
      <c r="C24" s="904" t="s">
        <v>956</v>
      </c>
      <c r="D24" s="734">
        <v>1164</v>
      </c>
      <c r="E24" s="735">
        <v>1164</v>
      </c>
    </row>
    <row r="25" spans="1:5" ht="15.75" customHeight="1">
      <c r="A25" s="732" t="s">
        <v>322</v>
      </c>
      <c r="B25" s="733" t="s">
        <v>975</v>
      </c>
      <c r="C25" s="904" t="s">
        <v>956</v>
      </c>
      <c r="D25" s="734">
        <v>2709</v>
      </c>
      <c r="E25" s="735">
        <v>2709</v>
      </c>
    </row>
    <row r="26" spans="1:5" ht="15.75" customHeight="1">
      <c r="A26" s="732" t="s">
        <v>327</v>
      </c>
      <c r="B26" s="733" t="s">
        <v>644</v>
      </c>
      <c r="C26" s="904" t="s">
        <v>956</v>
      </c>
      <c r="D26" s="734">
        <v>3000</v>
      </c>
      <c r="E26" s="735">
        <v>4259</v>
      </c>
    </row>
    <row r="27" spans="1:5" ht="15.75" customHeight="1">
      <c r="A27" s="732" t="s">
        <v>331</v>
      </c>
      <c r="B27" s="733" t="s">
        <v>643</v>
      </c>
      <c r="C27" s="904" t="s">
        <v>956</v>
      </c>
      <c r="D27" s="734">
        <v>3500</v>
      </c>
      <c r="E27" s="735">
        <v>3020</v>
      </c>
    </row>
    <row r="28" spans="1:5" ht="15.75" customHeight="1">
      <c r="A28" s="732" t="s">
        <v>335</v>
      </c>
      <c r="B28" s="733" t="s">
        <v>976</v>
      </c>
      <c r="C28" s="904" t="s">
        <v>956</v>
      </c>
      <c r="D28" s="734">
        <v>22302</v>
      </c>
      <c r="E28" s="735">
        <v>17473</v>
      </c>
    </row>
    <row r="29" spans="1:5" ht="15.75" customHeight="1">
      <c r="A29" s="732" t="s">
        <v>339</v>
      </c>
      <c r="B29" s="733" t="s">
        <v>977</v>
      </c>
      <c r="C29" s="904" t="s">
        <v>956</v>
      </c>
      <c r="D29" s="734">
        <v>1676</v>
      </c>
      <c r="E29" s="735">
        <v>6483</v>
      </c>
    </row>
    <row r="30" spans="1:5" ht="15.75" customHeight="1">
      <c r="A30" s="732" t="s">
        <v>343</v>
      </c>
      <c r="B30" s="733" t="s">
        <v>978</v>
      </c>
      <c r="C30" s="904" t="s">
        <v>956</v>
      </c>
      <c r="D30" s="734">
        <v>787</v>
      </c>
      <c r="E30" s="735">
        <v>773</v>
      </c>
    </row>
    <row r="31" spans="1:5" ht="15.75" customHeight="1">
      <c r="A31" s="732" t="s">
        <v>347</v>
      </c>
      <c r="B31" s="733" t="s">
        <v>979</v>
      </c>
      <c r="C31" s="904" t="s">
        <v>956</v>
      </c>
      <c r="D31" s="734">
        <v>223</v>
      </c>
      <c r="E31" s="735">
        <v>128</v>
      </c>
    </row>
    <row r="32" spans="1:5" ht="15.75" customHeight="1">
      <c r="A32" s="732" t="s">
        <v>351</v>
      </c>
      <c r="B32" s="733" t="s">
        <v>980</v>
      </c>
      <c r="C32" s="904" t="s">
        <v>956</v>
      </c>
      <c r="D32" s="734">
        <v>685</v>
      </c>
      <c r="E32" s="735">
        <v>0</v>
      </c>
    </row>
    <row r="33" spans="1:5" ht="15.75" customHeight="1">
      <c r="A33" s="732" t="s">
        <v>356</v>
      </c>
      <c r="B33" s="733" t="s">
        <v>982</v>
      </c>
      <c r="C33" s="733" t="s">
        <v>981</v>
      </c>
      <c r="D33" s="734">
        <v>12439</v>
      </c>
      <c r="E33" s="735">
        <v>8328</v>
      </c>
    </row>
    <row r="34" spans="1:5" ht="15.75" customHeight="1">
      <c r="A34" s="732" t="s">
        <v>360</v>
      </c>
      <c r="B34" s="733" t="s">
        <v>983</v>
      </c>
      <c r="C34" s="733" t="s">
        <v>956</v>
      </c>
      <c r="D34" s="734">
        <v>552</v>
      </c>
      <c r="E34" s="735">
        <v>404</v>
      </c>
    </row>
    <row r="35" spans="1:5" ht="15.75" customHeight="1">
      <c r="A35" s="732" t="s">
        <v>364</v>
      </c>
      <c r="B35" s="733" t="s">
        <v>984</v>
      </c>
      <c r="C35" s="733" t="s">
        <v>956</v>
      </c>
      <c r="D35" s="734">
        <v>138</v>
      </c>
      <c r="E35" s="735">
        <v>0</v>
      </c>
    </row>
    <row r="36" spans="1:5" ht="15.75" customHeight="1">
      <c r="A36" s="732" t="s">
        <v>368</v>
      </c>
      <c r="B36" s="733" t="s">
        <v>985</v>
      </c>
      <c r="C36" s="733" t="s">
        <v>956</v>
      </c>
      <c r="D36" s="734">
        <v>5480</v>
      </c>
      <c r="E36" s="735">
        <v>5480</v>
      </c>
    </row>
    <row r="37" spans="1:5" ht="15.75" customHeight="1">
      <c r="A37" s="732" t="s">
        <v>372</v>
      </c>
      <c r="B37" s="733" t="s">
        <v>986</v>
      </c>
      <c r="C37" s="733" t="s">
        <v>956</v>
      </c>
      <c r="D37" s="734">
        <v>600</v>
      </c>
      <c r="E37" s="735">
        <v>500</v>
      </c>
    </row>
    <row r="38" spans="1:5" ht="15.75" customHeight="1">
      <c r="A38" s="732" t="s">
        <v>377</v>
      </c>
      <c r="B38" s="733" t="s">
        <v>987</v>
      </c>
      <c r="C38" s="733" t="s">
        <v>956</v>
      </c>
      <c r="D38" s="734">
        <v>352</v>
      </c>
      <c r="E38" s="735">
        <v>290</v>
      </c>
    </row>
    <row r="39" spans="1:5" ht="15.75" customHeight="1">
      <c r="A39" s="732" t="s">
        <v>382</v>
      </c>
      <c r="B39" s="733" t="s">
        <v>988</v>
      </c>
      <c r="C39" s="733" t="s">
        <v>956</v>
      </c>
      <c r="D39" s="734">
        <v>9000</v>
      </c>
      <c r="E39" s="735">
        <v>9000</v>
      </c>
    </row>
    <row r="40" spans="1:5" ht="15.75" customHeight="1">
      <c r="A40" s="732" t="s">
        <v>386</v>
      </c>
      <c r="B40" s="733" t="s">
        <v>989</v>
      </c>
      <c r="C40" s="733" t="s">
        <v>956</v>
      </c>
      <c r="D40" s="734">
        <v>6350</v>
      </c>
      <c r="E40" s="735">
        <v>6350</v>
      </c>
    </row>
    <row r="41" spans="1:5" ht="15.75" customHeight="1" thickBot="1">
      <c r="A41" s="732" t="s">
        <v>390</v>
      </c>
      <c r="B41" s="736" t="s">
        <v>990</v>
      </c>
      <c r="C41" s="733" t="s">
        <v>956</v>
      </c>
      <c r="D41" s="737">
        <v>600</v>
      </c>
      <c r="E41" s="738">
        <v>600</v>
      </c>
    </row>
    <row r="42" spans="1:5" ht="15.75" customHeight="1" thickBot="1">
      <c r="A42" s="986" t="s">
        <v>61</v>
      </c>
      <c r="B42" s="987"/>
      <c r="C42" s="739"/>
      <c r="D42" s="740">
        <f>SUM(D3:D41)</f>
        <v>394153</v>
      </c>
      <c r="E42" s="741">
        <f>SUM(E3:E41)</f>
        <v>390205</v>
      </c>
    </row>
  </sheetData>
  <sheetProtection sheet="1" objects="1" scenarios="1"/>
  <mergeCells count="1">
    <mergeCell ref="A42:B42"/>
  </mergeCells>
  <printOptions horizontalCentered="1"/>
  <pageMargins left="0.7874015748031497" right="0.7874015748031497" top="1.5748031496062993" bottom="0.984251968503937" header="0.7874015748031497" footer="0.7874015748031497"/>
  <pageSetup fitToWidth="2" fitToHeight="1" horizontalDpi="600" verticalDpi="600" orientation="portrait" paperSize="9" scale="92" r:id="rId1"/>
  <headerFooter alignWithMargins="0">
    <oddHeader>&amp;C&amp;"Times New Roman CE,Félkövér"&amp;12
K I M U T A T Á S
a 2011. évi céljelleggel juttatott támogatások felhasználásáról&amp;R&amp;"Times New Roman CE,Félkövér dőlt"&amp;11 9. melléklet a ......../....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22"/>
  <sheetViews>
    <sheetView view="pageBreakPreview" zoomScale="75" zoomScaleSheetLayoutView="75" workbookViewId="0" topLeftCell="A1">
      <selection activeCell="AN1" sqref="AN1:AY1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7" width="4.57421875" style="0" customWidth="1"/>
    <col min="38" max="38" width="6.57421875" style="0" customWidth="1"/>
    <col min="39" max="44" width="4.57421875" style="0" customWidth="1"/>
    <col min="45" max="45" width="5.57421875" style="0" customWidth="1"/>
    <col min="46" max="49" width="4.57421875" style="0" customWidth="1"/>
    <col min="50" max="50" width="4.140625" style="0" customWidth="1"/>
    <col min="51" max="51" width="4.28125" style="0" customWidth="1"/>
    <col min="52" max="53" width="4.140625" style="0" customWidth="1"/>
  </cols>
  <sheetData>
    <row r="1" spans="1:51" ht="27" customHeight="1">
      <c r="A1" s="335"/>
      <c r="B1" s="335"/>
      <c r="C1" s="335"/>
      <c r="D1" s="335"/>
      <c r="E1" s="335"/>
      <c r="F1" s="1231"/>
      <c r="G1" s="1231"/>
      <c r="H1" s="335"/>
      <c r="I1" s="335"/>
      <c r="J1" s="335"/>
      <c r="K1" s="1231"/>
      <c r="L1" s="1231"/>
      <c r="M1" s="335"/>
      <c r="N1" s="335"/>
      <c r="O1" s="375" t="s">
        <v>558</v>
      </c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6"/>
      <c r="AE1" s="337"/>
      <c r="AF1" s="335"/>
      <c r="AG1" s="338"/>
      <c r="AH1" s="338"/>
      <c r="AI1" s="338"/>
      <c r="AJ1" s="338"/>
      <c r="AK1" s="335"/>
      <c r="AL1" s="335"/>
      <c r="AM1" s="335"/>
      <c r="AN1" s="1232" t="s">
        <v>1036</v>
      </c>
      <c r="AO1" s="1233"/>
      <c r="AP1" s="1233"/>
      <c r="AQ1" s="1233"/>
      <c r="AR1" s="1233"/>
      <c r="AS1" s="1233"/>
      <c r="AT1" s="1233"/>
      <c r="AU1" s="1233"/>
      <c r="AV1" s="1233"/>
      <c r="AW1" s="1233"/>
      <c r="AX1" s="1233"/>
      <c r="AY1" s="1233"/>
    </row>
    <row r="2" spans="1:51" s="340" customFormat="1" ht="17.25" customHeight="1">
      <c r="A2" s="1227"/>
      <c r="B2" s="1228"/>
      <c r="C2" s="1228"/>
      <c r="D2" s="1228"/>
      <c r="E2" s="1228"/>
      <c r="F2" s="1228"/>
      <c r="G2" s="1228"/>
      <c r="K2" s="1228"/>
      <c r="L2" s="1228"/>
      <c r="M2" s="1228"/>
      <c r="N2" s="1228"/>
      <c r="O2" s="1228"/>
      <c r="Q2" s="1226"/>
      <c r="R2" s="1226"/>
      <c r="T2" s="1227"/>
      <c r="U2" s="1227"/>
      <c r="W2" s="1228"/>
      <c r="X2" s="1228"/>
      <c r="Y2" s="1228"/>
      <c r="Z2" s="1228"/>
      <c r="AA2" s="1228"/>
      <c r="AB2" s="1228"/>
      <c r="AD2" s="1229" t="s">
        <v>923</v>
      </c>
      <c r="AE2" s="1230"/>
      <c r="AF2" s="1230"/>
      <c r="AL2" s="1234" t="s">
        <v>0</v>
      </c>
      <c r="AM2" s="1235"/>
      <c r="AN2" s="1235"/>
      <c r="AO2" s="1235"/>
      <c r="AP2" s="1235"/>
      <c r="AQ2" s="1235"/>
      <c r="AR2" s="1235"/>
      <c r="AS2" s="1235"/>
      <c r="AT2" s="1235"/>
      <c r="AU2" s="1235"/>
      <c r="AV2" s="1235"/>
      <c r="AW2" s="1235"/>
      <c r="AX2" s="1235"/>
      <c r="AY2" s="1235"/>
    </row>
    <row r="3" spans="1:50" ht="15.75" customHeight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1095"/>
      <c r="AR3" s="1095"/>
      <c r="AS3" s="1095"/>
      <c r="AT3" s="1095"/>
      <c r="AU3" s="1095"/>
      <c r="AV3" s="1095"/>
      <c r="AW3" s="911"/>
      <c r="AX3" s="341" t="s">
        <v>485</v>
      </c>
    </row>
    <row r="4" spans="1:51" s="339" customFormat="1" ht="26.25" customHeight="1">
      <c r="A4" s="1096" t="s">
        <v>559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8"/>
      <c r="M4" s="1096" t="s">
        <v>486</v>
      </c>
      <c r="N4" s="1097"/>
      <c r="O4" s="1097"/>
      <c r="P4" s="1097"/>
      <c r="Q4" s="1097"/>
      <c r="R4" s="1098"/>
      <c r="S4" s="1105" t="s">
        <v>487</v>
      </c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224"/>
      <c r="AF4" s="1224"/>
      <c r="AG4" s="1224"/>
      <c r="AH4" s="1224"/>
      <c r="AI4" s="1224"/>
      <c r="AJ4" s="1225"/>
      <c r="AK4" s="1108" t="s">
        <v>488</v>
      </c>
      <c r="AL4" s="1109"/>
      <c r="AM4" s="1109"/>
      <c r="AN4" s="1109"/>
      <c r="AO4" s="1109"/>
      <c r="AP4" s="1109"/>
      <c r="AQ4" s="1112" t="s">
        <v>489</v>
      </c>
      <c r="AR4" s="1097"/>
      <c r="AS4" s="1097"/>
      <c r="AT4" s="1097"/>
      <c r="AU4" s="1097"/>
      <c r="AV4" s="1097"/>
      <c r="AW4" s="1097"/>
      <c r="AX4" s="1097"/>
      <c r="AY4" s="1098"/>
    </row>
    <row r="5" spans="1:51" s="339" customFormat="1" ht="17.25" customHeight="1">
      <c r="A5" s="1099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1"/>
      <c r="M5" s="1102"/>
      <c r="N5" s="1103"/>
      <c r="O5" s="1103"/>
      <c r="P5" s="1103"/>
      <c r="Q5" s="1103"/>
      <c r="R5" s="1104"/>
      <c r="S5" s="1114" t="s">
        <v>490</v>
      </c>
      <c r="T5" s="1115"/>
      <c r="U5" s="1115"/>
      <c r="V5" s="1115"/>
      <c r="W5" s="1115"/>
      <c r="X5" s="1116"/>
      <c r="Y5" s="1115" t="s">
        <v>491</v>
      </c>
      <c r="Z5" s="1115"/>
      <c r="AA5" s="1115"/>
      <c r="AB5" s="1115"/>
      <c r="AC5" s="1115"/>
      <c r="AD5" s="1116"/>
      <c r="AE5" s="1117"/>
      <c r="AF5" s="1115"/>
      <c r="AG5" s="1115"/>
      <c r="AH5" s="1115"/>
      <c r="AI5" s="1115"/>
      <c r="AJ5" s="1118"/>
      <c r="AK5" s="1110"/>
      <c r="AL5" s="1111"/>
      <c r="AM5" s="1111"/>
      <c r="AN5" s="1111"/>
      <c r="AO5" s="1111"/>
      <c r="AP5" s="1111"/>
      <c r="AQ5" s="1113"/>
      <c r="AR5" s="1103"/>
      <c r="AS5" s="1103"/>
      <c r="AT5" s="1103"/>
      <c r="AU5" s="1103"/>
      <c r="AV5" s="1103"/>
      <c r="AW5" s="1103"/>
      <c r="AX5" s="1103"/>
      <c r="AY5" s="1104"/>
    </row>
    <row r="6" spans="1:51" s="342" customFormat="1" ht="24.75" customHeight="1" thickBot="1">
      <c r="A6" s="1102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4"/>
      <c r="M6" s="1084" t="s">
        <v>492</v>
      </c>
      <c r="N6" s="1086"/>
      <c r="O6" s="1087" t="s">
        <v>493</v>
      </c>
      <c r="P6" s="1085"/>
      <c r="Q6" s="1085"/>
      <c r="R6" s="1088"/>
      <c r="S6" s="1093" t="s">
        <v>492</v>
      </c>
      <c r="T6" s="1094"/>
      <c r="U6" s="1081" t="s">
        <v>493</v>
      </c>
      <c r="V6" s="1082"/>
      <c r="W6" s="1082"/>
      <c r="X6" s="1094"/>
      <c r="Y6" s="1087" t="s">
        <v>492</v>
      </c>
      <c r="Z6" s="1086"/>
      <c r="AA6" s="1087" t="s">
        <v>493</v>
      </c>
      <c r="AB6" s="1085"/>
      <c r="AC6" s="1085"/>
      <c r="AD6" s="1086"/>
      <c r="AE6" s="1087" t="s">
        <v>492</v>
      </c>
      <c r="AF6" s="1086"/>
      <c r="AG6" s="1087" t="s">
        <v>493</v>
      </c>
      <c r="AH6" s="1085"/>
      <c r="AI6" s="1085"/>
      <c r="AJ6" s="1088"/>
      <c r="AK6" s="1093" t="s">
        <v>492</v>
      </c>
      <c r="AL6" s="1094"/>
      <c r="AM6" s="1081" t="s">
        <v>493</v>
      </c>
      <c r="AN6" s="1082"/>
      <c r="AO6" s="1082"/>
      <c r="AP6" s="1083"/>
      <c r="AQ6" s="1084" t="s">
        <v>492</v>
      </c>
      <c r="AR6" s="1085"/>
      <c r="AS6" s="1086"/>
      <c r="AT6" s="1087" t="s">
        <v>493</v>
      </c>
      <c r="AU6" s="1085"/>
      <c r="AV6" s="1085"/>
      <c r="AW6" s="1085"/>
      <c r="AX6" s="1085"/>
      <c r="AY6" s="1088"/>
    </row>
    <row r="7" spans="1:51" ht="28.5" customHeight="1">
      <c r="A7" s="1219" t="s">
        <v>685</v>
      </c>
      <c r="B7" s="1220"/>
      <c r="C7" s="1220"/>
      <c r="D7" s="1220"/>
      <c r="E7" s="1220"/>
      <c r="F7" s="1220"/>
      <c r="G7" s="1220"/>
      <c r="H7" s="1220"/>
      <c r="I7" s="1220"/>
      <c r="J7" s="1220"/>
      <c r="K7" s="1220"/>
      <c r="L7" s="1221"/>
      <c r="M7" s="1076">
        <v>13630</v>
      </c>
      <c r="N7" s="1077"/>
      <c r="O7" s="1078">
        <v>37741470</v>
      </c>
      <c r="P7" s="1078"/>
      <c r="Q7" s="1078"/>
      <c r="R7" s="1079"/>
      <c r="S7" s="1064"/>
      <c r="T7" s="1065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80"/>
      <c r="AK7" s="1076">
        <v>13630</v>
      </c>
      <c r="AL7" s="1077"/>
      <c r="AM7" s="1078">
        <v>37741470</v>
      </c>
      <c r="AN7" s="1078"/>
      <c r="AO7" s="1078"/>
      <c r="AP7" s="1138"/>
      <c r="AQ7" s="1139">
        <f aca="true" t="shared" si="0" ref="AQ7:AQ15">AK7-(M7+S7+Y7+AE7)</f>
        <v>0</v>
      </c>
      <c r="AR7" s="1140"/>
      <c r="AS7" s="1140"/>
      <c r="AT7" s="1141">
        <f>AM7-(O7+U7+AA7+AG7)</f>
        <v>0</v>
      </c>
      <c r="AU7" s="1140"/>
      <c r="AV7" s="1140"/>
      <c r="AW7" s="1140"/>
      <c r="AX7" s="1140"/>
      <c r="AY7" s="1142"/>
    </row>
    <row r="8" spans="1:51" ht="21.75" customHeight="1">
      <c r="A8" s="1212" t="s">
        <v>525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4"/>
      <c r="M8" s="1003">
        <v>1</v>
      </c>
      <c r="N8" s="1004"/>
      <c r="O8" s="1005">
        <v>3000000</v>
      </c>
      <c r="P8" s="1005"/>
      <c r="Q8" s="1005"/>
      <c r="R8" s="1006"/>
      <c r="S8" s="1007"/>
      <c r="T8" s="1008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1004"/>
      <c r="AI8" s="1004"/>
      <c r="AJ8" s="1063"/>
      <c r="AK8" s="1003">
        <v>1</v>
      </c>
      <c r="AL8" s="1004"/>
      <c r="AM8" s="1005">
        <v>3000000</v>
      </c>
      <c r="AN8" s="1005"/>
      <c r="AO8" s="1005"/>
      <c r="AP8" s="1125"/>
      <c r="AQ8" s="1003">
        <f t="shared" si="0"/>
        <v>0</v>
      </c>
      <c r="AR8" s="1004"/>
      <c r="AS8" s="1004"/>
      <c r="AT8" s="1005">
        <f>AM8-(O8+U8+AA8+AG8)</f>
        <v>0</v>
      </c>
      <c r="AU8" s="1004"/>
      <c r="AV8" s="1004"/>
      <c r="AW8" s="1004"/>
      <c r="AX8" s="1004"/>
      <c r="AY8" s="1063"/>
    </row>
    <row r="9" spans="1:51" ht="21.75" customHeight="1">
      <c r="A9" s="1212" t="s">
        <v>560</v>
      </c>
      <c r="B9" s="1213"/>
      <c r="C9" s="1213"/>
      <c r="D9" s="1213"/>
      <c r="E9" s="1213"/>
      <c r="F9" s="1213"/>
      <c r="G9" s="1213"/>
      <c r="H9" s="1213"/>
      <c r="I9" s="1213"/>
      <c r="J9" s="1213"/>
      <c r="K9" s="1213"/>
      <c r="L9" s="1214"/>
      <c r="M9" s="1003">
        <v>10261</v>
      </c>
      <c r="N9" s="1004"/>
      <c r="O9" s="1005">
        <v>2832036</v>
      </c>
      <c r="P9" s="1005"/>
      <c r="Q9" s="1005"/>
      <c r="R9" s="1006"/>
      <c r="S9" s="1007"/>
      <c r="T9" s="1008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4"/>
      <c r="AG9" s="1004"/>
      <c r="AH9" s="1004"/>
      <c r="AI9" s="1004"/>
      <c r="AJ9" s="1063"/>
      <c r="AK9" s="1003">
        <v>10261</v>
      </c>
      <c r="AL9" s="1004"/>
      <c r="AM9" s="1005">
        <v>2832036</v>
      </c>
      <c r="AN9" s="1005"/>
      <c r="AO9" s="1005"/>
      <c r="AP9" s="1125"/>
      <c r="AQ9" s="1003">
        <f t="shared" si="0"/>
        <v>0</v>
      </c>
      <c r="AR9" s="1004"/>
      <c r="AS9" s="1004"/>
      <c r="AT9" s="1005">
        <f>AM9-(O9+U9+AA9+AG9)</f>
        <v>0</v>
      </c>
      <c r="AU9" s="1004"/>
      <c r="AV9" s="1004"/>
      <c r="AW9" s="1004"/>
      <c r="AX9" s="1004"/>
      <c r="AY9" s="1063"/>
    </row>
    <row r="10" spans="1:51" ht="21.75" customHeight="1">
      <c r="A10" s="1212" t="s">
        <v>526</v>
      </c>
      <c r="B10" s="1213"/>
      <c r="C10" s="1213"/>
      <c r="D10" s="1213"/>
      <c r="E10" s="1213"/>
      <c r="F10" s="1213"/>
      <c r="G10" s="1213"/>
      <c r="H10" s="1213"/>
      <c r="I10" s="1213"/>
      <c r="J10" s="1213"/>
      <c r="K10" s="1213"/>
      <c r="L10" s="1214"/>
      <c r="M10" s="1003">
        <v>281</v>
      </c>
      <c r="N10" s="1004"/>
      <c r="O10" s="1005">
        <v>8036600</v>
      </c>
      <c r="P10" s="1005"/>
      <c r="Q10" s="1005"/>
      <c r="R10" s="1006"/>
      <c r="S10" s="1007"/>
      <c r="T10" s="1008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4"/>
      <c r="AH10" s="1004"/>
      <c r="AI10" s="1004"/>
      <c r="AJ10" s="1063"/>
      <c r="AK10" s="1003">
        <v>281</v>
      </c>
      <c r="AL10" s="1004"/>
      <c r="AM10" s="1005">
        <v>8036600</v>
      </c>
      <c r="AN10" s="1005"/>
      <c r="AO10" s="1005"/>
      <c r="AP10" s="1125"/>
      <c r="AQ10" s="1003">
        <f t="shared" si="0"/>
        <v>0</v>
      </c>
      <c r="AR10" s="1004"/>
      <c r="AS10" s="1004"/>
      <c r="AT10" s="1005">
        <f>AM10-(O10+U10+AA10+AG10)</f>
        <v>0</v>
      </c>
      <c r="AU10" s="1004"/>
      <c r="AV10" s="1004"/>
      <c r="AW10" s="1004"/>
      <c r="AX10" s="1004"/>
      <c r="AY10" s="1063"/>
    </row>
    <row r="11" spans="1:51" ht="39.75" customHeight="1">
      <c r="A11" s="1219" t="s">
        <v>1010</v>
      </c>
      <c r="B11" s="1222"/>
      <c r="C11" s="1222"/>
      <c r="D11" s="1222"/>
      <c r="E11" s="1222"/>
      <c r="F11" s="1222"/>
      <c r="G11" s="1222"/>
      <c r="H11" s="1222"/>
      <c r="I11" s="1222"/>
      <c r="J11" s="1222"/>
      <c r="K11" s="1222"/>
      <c r="L11" s="1223"/>
      <c r="M11" s="1003">
        <v>20936</v>
      </c>
      <c r="N11" s="1004"/>
      <c r="O11" s="1005">
        <v>1172416</v>
      </c>
      <c r="P11" s="1005"/>
      <c r="Q11" s="1005"/>
      <c r="R11" s="1006"/>
      <c r="S11" s="1007"/>
      <c r="T11" s="1008"/>
      <c r="U11" s="1004"/>
      <c r="V11" s="1004"/>
      <c r="W11" s="1004"/>
      <c r="X11" s="1004"/>
      <c r="Y11" s="1004"/>
      <c r="Z11" s="1004"/>
      <c r="AA11" s="1004"/>
      <c r="AB11" s="1004"/>
      <c r="AC11" s="1004"/>
      <c r="AD11" s="1004"/>
      <c r="AE11" s="1004"/>
      <c r="AF11" s="1004"/>
      <c r="AG11" s="1004"/>
      <c r="AH11" s="1004"/>
      <c r="AI11" s="1004"/>
      <c r="AJ11" s="1063"/>
      <c r="AK11" s="1003">
        <v>20936</v>
      </c>
      <c r="AL11" s="1004"/>
      <c r="AM11" s="1005">
        <v>1172416</v>
      </c>
      <c r="AN11" s="1005"/>
      <c r="AO11" s="1005"/>
      <c r="AP11" s="1125"/>
      <c r="AQ11" s="1003">
        <f t="shared" si="0"/>
        <v>0</v>
      </c>
      <c r="AR11" s="1004"/>
      <c r="AS11" s="1004"/>
      <c r="AT11" s="1005">
        <f>AM11-(O11+U11+AA11+AG11)</f>
        <v>0</v>
      </c>
      <c r="AU11" s="1004"/>
      <c r="AV11" s="1004"/>
      <c r="AW11" s="1004"/>
      <c r="AX11" s="1004"/>
      <c r="AY11" s="1063"/>
    </row>
    <row r="12" spans="1:51" ht="36" customHeight="1">
      <c r="A12" s="1219" t="s">
        <v>686</v>
      </c>
      <c r="B12" s="1220"/>
      <c r="C12" s="1220"/>
      <c r="D12" s="1220"/>
      <c r="E12" s="1220"/>
      <c r="F12" s="1220"/>
      <c r="G12" s="1220"/>
      <c r="H12" s="1220"/>
      <c r="I12" s="1220"/>
      <c r="J12" s="1220"/>
      <c r="K12" s="1220"/>
      <c r="L12" s="1221"/>
      <c r="M12" s="1003">
        <v>176</v>
      </c>
      <c r="N12" s="1004"/>
      <c r="O12" s="1005">
        <v>1360304</v>
      </c>
      <c r="P12" s="1005"/>
      <c r="Q12" s="1005"/>
      <c r="R12" s="1006"/>
      <c r="S12" s="1007"/>
      <c r="T12" s="1008"/>
      <c r="U12" s="1004"/>
      <c r="V12" s="1004"/>
      <c r="W12" s="1004"/>
      <c r="X12" s="1004"/>
      <c r="Y12" s="1004"/>
      <c r="Z12" s="1004"/>
      <c r="AA12" s="1004"/>
      <c r="AB12" s="1004"/>
      <c r="AC12" s="1004"/>
      <c r="AD12" s="1004"/>
      <c r="AE12" s="1004"/>
      <c r="AF12" s="1004"/>
      <c r="AG12" s="1004"/>
      <c r="AH12" s="1004"/>
      <c r="AI12" s="1004"/>
      <c r="AJ12" s="1063"/>
      <c r="AK12" s="1003">
        <v>176</v>
      </c>
      <c r="AL12" s="1004"/>
      <c r="AM12" s="1005">
        <v>1360</v>
      </c>
      <c r="AN12" s="1005"/>
      <c r="AO12" s="1005"/>
      <c r="AP12" s="1125"/>
      <c r="AQ12" s="1003">
        <f t="shared" si="0"/>
        <v>0</v>
      </c>
      <c r="AR12" s="1004"/>
      <c r="AS12" s="1004"/>
      <c r="AT12" s="1005">
        <v>0</v>
      </c>
      <c r="AU12" s="1004"/>
      <c r="AV12" s="1004"/>
      <c r="AW12" s="1004"/>
      <c r="AX12" s="1004"/>
      <c r="AY12" s="1063"/>
    </row>
    <row r="13" spans="1:51" ht="21.75" customHeight="1">
      <c r="A13" s="1212" t="s">
        <v>527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4"/>
      <c r="M13" s="1003">
        <v>63</v>
      </c>
      <c r="N13" s="1004"/>
      <c r="O13" s="1005">
        <v>164556</v>
      </c>
      <c r="P13" s="1005"/>
      <c r="Q13" s="1005"/>
      <c r="R13" s="1006"/>
      <c r="S13" s="1007"/>
      <c r="T13" s="1008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4"/>
      <c r="AG13" s="1004"/>
      <c r="AH13" s="1004"/>
      <c r="AI13" s="1004"/>
      <c r="AJ13" s="1063"/>
      <c r="AK13" s="1003">
        <v>63</v>
      </c>
      <c r="AL13" s="1004"/>
      <c r="AM13" s="1005">
        <v>164556</v>
      </c>
      <c r="AN13" s="1005"/>
      <c r="AO13" s="1005"/>
      <c r="AP13" s="1125"/>
      <c r="AQ13" s="1003">
        <f t="shared" si="0"/>
        <v>0</v>
      </c>
      <c r="AR13" s="1004"/>
      <c r="AS13" s="1004"/>
      <c r="AT13" s="1005">
        <f>AM13-(O13+U13+AA13+AG13)</f>
        <v>0</v>
      </c>
      <c r="AU13" s="1004"/>
      <c r="AV13" s="1004"/>
      <c r="AW13" s="1004"/>
      <c r="AX13" s="1004"/>
      <c r="AY13" s="1063"/>
    </row>
    <row r="14" spans="1:51" ht="21.75" customHeight="1">
      <c r="A14" s="1212" t="s">
        <v>494</v>
      </c>
      <c r="B14" s="1213"/>
      <c r="C14" s="1213"/>
      <c r="D14" s="1213"/>
      <c r="E14" s="1213"/>
      <c r="F14" s="1213"/>
      <c r="G14" s="1213"/>
      <c r="H14" s="1213"/>
      <c r="I14" s="1213"/>
      <c r="J14" s="1213"/>
      <c r="K14" s="1213"/>
      <c r="L14" s="1214"/>
      <c r="M14" s="1003">
        <v>13630</v>
      </c>
      <c r="N14" s="1004"/>
      <c r="O14" s="1005">
        <v>94387750</v>
      </c>
      <c r="P14" s="1005"/>
      <c r="Q14" s="1005"/>
      <c r="R14" s="1006"/>
      <c r="S14" s="1007"/>
      <c r="T14" s="1008"/>
      <c r="U14" s="1004"/>
      <c r="V14" s="1004"/>
      <c r="W14" s="1004"/>
      <c r="X14" s="1004"/>
      <c r="Y14" s="1004"/>
      <c r="Z14" s="1004"/>
      <c r="AA14" s="1004"/>
      <c r="AB14" s="1004"/>
      <c r="AC14" s="1004"/>
      <c r="AD14" s="1004"/>
      <c r="AE14" s="1004"/>
      <c r="AF14" s="1004"/>
      <c r="AG14" s="1004"/>
      <c r="AH14" s="1004"/>
      <c r="AI14" s="1004"/>
      <c r="AJ14" s="1063"/>
      <c r="AK14" s="1003">
        <v>13630</v>
      </c>
      <c r="AL14" s="1004"/>
      <c r="AM14" s="1005">
        <v>94387750</v>
      </c>
      <c r="AN14" s="1005"/>
      <c r="AO14" s="1005"/>
      <c r="AP14" s="1125"/>
      <c r="AQ14" s="1003">
        <f t="shared" si="0"/>
        <v>0</v>
      </c>
      <c r="AR14" s="1004"/>
      <c r="AS14" s="1004"/>
      <c r="AT14" s="1005">
        <f>AM14-(O14+U14+AA14+AG14)</f>
        <v>0</v>
      </c>
      <c r="AU14" s="1004"/>
      <c r="AV14" s="1004"/>
      <c r="AW14" s="1004"/>
      <c r="AX14" s="1004"/>
      <c r="AY14" s="1063"/>
    </row>
    <row r="15" spans="1:51" ht="21.75" customHeight="1">
      <c r="A15" s="1212" t="s">
        <v>687</v>
      </c>
      <c r="B15" s="1213"/>
      <c r="C15" s="1213"/>
      <c r="D15" s="1213"/>
      <c r="E15" s="1213"/>
      <c r="F15" s="1213"/>
      <c r="G15" s="1213"/>
      <c r="H15" s="1213"/>
      <c r="I15" s="1213"/>
      <c r="J15" s="1213"/>
      <c r="K15" s="1213"/>
      <c r="L15" s="1214"/>
      <c r="M15" s="1003">
        <v>394</v>
      </c>
      <c r="N15" s="1004"/>
      <c r="O15" s="1005">
        <v>49976667</v>
      </c>
      <c r="P15" s="1005"/>
      <c r="Q15" s="1005"/>
      <c r="R15" s="1006"/>
      <c r="S15" s="1007"/>
      <c r="T15" s="1008"/>
      <c r="U15" s="1004"/>
      <c r="V15" s="1004"/>
      <c r="W15" s="1004"/>
      <c r="X15" s="1004"/>
      <c r="Y15" s="1004"/>
      <c r="Z15" s="1004"/>
      <c r="AA15" s="1004"/>
      <c r="AB15" s="1004"/>
      <c r="AC15" s="1004"/>
      <c r="AD15" s="1004"/>
      <c r="AE15" s="1004"/>
      <c r="AF15" s="1004"/>
      <c r="AG15" s="1004"/>
      <c r="AH15" s="1004"/>
      <c r="AI15" s="1004"/>
      <c r="AJ15" s="1063"/>
      <c r="AK15" s="1003">
        <v>398</v>
      </c>
      <c r="AL15" s="1004"/>
      <c r="AM15" s="1005">
        <v>50446667</v>
      </c>
      <c r="AN15" s="1005"/>
      <c r="AO15" s="1005"/>
      <c r="AP15" s="1125"/>
      <c r="AQ15" s="1003">
        <f t="shared" si="0"/>
        <v>4</v>
      </c>
      <c r="AR15" s="1004"/>
      <c r="AS15" s="1004"/>
      <c r="AT15" s="1005">
        <f>AM15-(O15+U15+AA15+AG15)</f>
        <v>470000</v>
      </c>
      <c r="AU15" s="1004"/>
      <c r="AV15" s="1004"/>
      <c r="AW15" s="1004"/>
      <c r="AX15" s="1004"/>
      <c r="AY15" s="1063"/>
    </row>
    <row r="16" spans="1:51" ht="21.75" customHeight="1">
      <c r="A16" s="1212" t="s">
        <v>561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4"/>
      <c r="M16" s="1003">
        <v>400</v>
      </c>
      <c r="N16" s="1004"/>
      <c r="O16" s="1005">
        <v>25380000</v>
      </c>
      <c r="P16" s="1005"/>
      <c r="Q16" s="1005"/>
      <c r="R16" s="1006"/>
      <c r="S16" s="1007"/>
      <c r="T16" s="1008"/>
      <c r="U16" s="1004"/>
      <c r="V16" s="1004"/>
      <c r="W16" s="1004"/>
      <c r="X16" s="1004"/>
      <c r="Y16" s="1004">
        <v>16</v>
      </c>
      <c r="Z16" s="1004"/>
      <c r="AA16" s="1005">
        <v>1018333</v>
      </c>
      <c r="AB16" s="1005"/>
      <c r="AC16" s="1005"/>
      <c r="AD16" s="1005"/>
      <c r="AE16" s="1004">
        <v>16</v>
      </c>
      <c r="AF16" s="1004"/>
      <c r="AG16" s="1004">
        <v>1018333</v>
      </c>
      <c r="AH16" s="1004"/>
      <c r="AI16" s="1004"/>
      <c r="AJ16" s="1063"/>
      <c r="AK16" s="1003">
        <v>409</v>
      </c>
      <c r="AL16" s="1004"/>
      <c r="AM16" s="1005">
        <v>25928333</v>
      </c>
      <c r="AN16" s="1005"/>
      <c r="AO16" s="1005"/>
      <c r="AP16" s="1125"/>
      <c r="AQ16" s="1003">
        <v>-7</v>
      </c>
      <c r="AR16" s="1004"/>
      <c r="AS16" s="1004"/>
      <c r="AT16" s="1005">
        <v>-470000</v>
      </c>
      <c r="AU16" s="1004"/>
      <c r="AV16" s="1004"/>
      <c r="AW16" s="1004"/>
      <c r="AX16" s="1004"/>
      <c r="AY16" s="1063"/>
    </row>
    <row r="17" spans="1:51" ht="21.75" customHeight="1">
      <c r="A17" s="1212" t="s">
        <v>562</v>
      </c>
      <c r="B17" s="1213"/>
      <c r="C17" s="1213"/>
      <c r="D17" s="1213"/>
      <c r="E17" s="1213"/>
      <c r="F17" s="1213"/>
      <c r="G17" s="1213"/>
      <c r="H17" s="1213"/>
      <c r="I17" s="1213"/>
      <c r="J17" s="1213"/>
      <c r="K17" s="1213"/>
      <c r="L17" s="1214"/>
      <c r="M17" s="1003">
        <v>233</v>
      </c>
      <c r="N17" s="1004"/>
      <c r="O17" s="1005">
        <v>20836667</v>
      </c>
      <c r="P17" s="1005"/>
      <c r="Q17" s="1005"/>
      <c r="R17" s="1006"/>
      <c r="S17" s="1007"/>
      <c r="T17" s="1008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/>
      <c r="AE17" s="1004"/>
      <c r="AF17" s="1004"/>
      <c r="AG17" s="1004"/>
      <c r="AH17" s="1004"/>
      <c r="AI17" s="1004"/>
      <c r="AJ17" s="1063"/>
      <c r="AK17" s="1003">
        <v>233</v>
      </c>
      <c r="AL17" s="1004"/>
      <c r="AM17" s="1005">
        <v>20836667</v>
      </c>
      <c r="AN17" s="1005"/>
      <c r="AO17" s="1005"/>
      <c r="AP17" s="1125"/>
      <c r="AQ17" s="1003">
        <f>AK17-(M17+S17+Y17+AE17)</f>
        <v>0</v>
      </c>
      <c r="AR17" s="1004"/>
      <c r="AS17" s="1004"/>
      <c r="AT17" s="1005">
        <f>AM17-(O17+U17+AA17+AG17)</f>
        <v>0</v>
      </c>
      <c r="AU17" s="1004"/>
      <c r="AV17" s="1004"/>
      <c r="AW17" s="1004"/>
      <c r="AX17" s="1004"/>
      <c r="AY17" s="1063"/>
    </row>
    <row r="18" spans="1:51" ht="21.75" customHeight="1">
      <c r="A18" s="1212" t="s">
        <v>563</v>
      </c>
      <c r="B18" s="1213"/>
      <c r="C18" s="1213"/>
      <c r="D18" s="1213"/>
      <c r="E18" s="1213"/>
      <c r="F18" s="1213"/>
      <c r="G18" s="1213"/>
      <c r="H18" s="1213"/>
      <c r="I18" s="1213"/>
      <c r="J18" s="1213"/>
      <c r="K18" s="1213"/>
      <c r="L18" s="1214"/>
      <c r="M18" s="1003">
        <v>120</v>
      </c>
      <c r="N18" s="1004"/>
      <c r="O18" s="1005">
        <v>10966667</v>
      </c>
      <c r="P18" s="1005"/>
      <c r="Q18" s="1005"/>
      <c r="R18" s="1006"/>
      <c r="S18" s="1007"/>
      <c r="T18" s="1008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4"/>
      <c r="AJ18" s="1063"/>
      <c r="AK18" s="1003">
        <v>120</v>
      </c>
      <c r="AL18" s="1004"/>
      <c r="AM18" s="1005">
        <v>10966667</v>
      </c>
      <c r="AN18" s="1005"/>
      <c r="AO18" s="1005"/>
      <c r="AP18" s="1125"/>
      <c r="AQ18" s="1003">
        <f>AK18-(M18+S18+Y18+AE18)</f>
        <v>0</v>
      </c>
      <c r="AR18" s="1004"/>
      <c r="AS18" s="1004"/>
      <c r="AT18" s="1005">
        <f>AM18-(O18+U18+AA18+AG18)</f>
        <v>0</v>
      </c>
      <c r="AU18" s="1004"/>
      <c r="AV18" s="1004"/>
      <c r="AW18" s="1004"/>
      <c r="AX18" s="1004"/>
      <c r="AY18" s="1063"/>
    </row>
    <row r="19" spans="1:51" ht="21.75" customHeight="1">
      <c r="A19" s="1212" t="s">
        <v>528</v>
      </c>
      <c r="B19" s="1213"/>
      <c r="C19" s="1213"/>
      <c r="D19" s="1213"/>
      <c r="E19" s="1213"/>
      <c r="F19" s="1213"/>
      <c r="G19" s="1213"/>
      <c r="H19" s="1213"/>
      <c r="I19" s="1213"/>
      <c r="J19" s="1213"/>
      <c r="K19" s="1213"/>
      <c r="L19" s="1214"/>
      <c r="M19" s="1003">
        <v>111</v>
      </c>
      <c r="N19" s="1004"/>
      <c r="O19" s="1005">
        <v>11436667</v>
      </c>
      <c r="P19" s="1005"/>
      <c r="Q19" s="1005"/>
      <c r="R19" s="1006"/>
      <c r="S19" s="1007"/>
      <c r="T19" s="1008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63"/>
      <c r="AK19" s="1003">
        <v>111</v>
      </c>
      <c r="AL19" s="1004"/>
      <c r="AM19" s="1005">
        <v>11436667</v>
      </c>
      <c r="AN19" s="1005"/>
      <c r="AO19" s="1005"/>
      <c r="AP19" s="1125"/>
      <c r="AQ19" s="1003">
        <f>AK19-(M19+S19+Y19+AE19)</f>
        <v>0</v>
      </c>
      <c r="AR19" s="1004"/>
      <c r="AS19" s="1004"/>
      <c r="AT19" s="1005">
        <f>AM19-(O19+U19+AA19+AG19)</f>
        <v>0</v>
      </c>
      <c r="AU19" s="1004"/>
      <c r="AV19" s="1004"/>
      <c r="AW19" s="1004"/>
      <c r="AX19" s="1004"/>
      <c r="AY19" s="1063"/>
    </row>
    <row r="20" spans="1:51" ht="21.75" customHeight="1">
      <c r="A20" s="1212" t="s">
        <v>564</v>
      </c>
      <c r="B20" s="1213"/>
      <c r="C20" s="1213"/>
      <c r="D20" s="1213"/>
      <c r="E20" s="1213"/>
      <c r="F20" s="1213"/>
      <c r="G20" s="1213"/>
      <c r="H20" s="1213"/>
      <c r="I20" s="1213"/>
      <c r="J20" s="1213"/>
      <c r="K20" s="1213"/>
      <c r="L20" s="1214"/>
      <c r="M20" s="1003">
        <v>211</v>
      </c>
      <c r="N20" s="1004"/>
      <c r="O20" s="1005">
        <v>22246667</v>
      </c>
      <c r="P20" s="1005"/>
      <c r="Q20" s="1005"/>
      <c r="R20" s="1006"/>
      <c r="S20" s="1007"/>
      <c r="T20" s="1008"/>
      <c r="U20" s="1004"/>
      <c r="V20" s="1004"/>
      <c r="W20" s="1004"/>
      <c r="X20" s="1004"/>
      <c r="Y20" s="1004"/>
      <c r="Z20" s="1004"/>
      <c r="AA20" s="1004"/>
      <c r="AB20" s="1004"/>
      <c r="AC20" s="1004"/>
      <c r="AD20" s="1004"/>
      <c r="AE20" s="1004"/>
      <c r="AF20" s="1004"/>
      <c r="AG20" s="1004"/>
      <c r="AH20" s="1004"/>
      <c r="AI20" s="1004"/>
      <c r="AJ20" s="1063"/>
      <c r="AK20" s="1003">
        <v>211</v>
      </c>
      <c r="AL20" s="1004"/>
      <c r="AM20" s="1005">
        <v>22246667</v>
      </c>
      <c r="AN20" s="1005"/>
      <c r="AO20" s="1005"/>
      <c r="AP20" s="1125"/>
      <c r="AQ20" s="1003">
        <f>AK20-(M20+S20+Y20+AE20)</f>
        <v>0</v>
      </c>
      <c r="AR20" s="1004"/>
      <c r="AS20" s="1004"/>
      <c r="AT20" s="1005">
        <f>AM20-(O20+U20+AA20+AG20)</f>
        <v>0</v>
      </c>
      <c r="AU20" s="1004"/>
      <c r="AV20" s="1004"/>
      <c r="AW20" s="1004"/>
      <c r="AX20" s="1004"/>
      <c r="AY20" s="1063"/>
    </row>
    <row r="21" spans="1:51" ht="21.75" customHeight="1">
      <c r="A21" s="1212" t="s">
        <v>1011</v>
      </c>
      <c r="B21" s="1213"/>
      <c r="C21" s="1213"/>
      <c r="D21" s="1213"/>
      <c r="E21" s="1213"/>
      <c r="F21" s="1213"/>
      <c r="G21" s="1213"/>
      <c r="H21" s="1213"/>
      <c r="I21" s="1213"/>
      <c r="J21" s="1213"/>
      <c r="K21" s="1213"/>
      <c r="L21" s="1214"/>
      <c r="M21" s="1060">
        <v>222</v>
      </c>
      <c r="N21" s="1061"/>
      <c r="O21" s="996">
        <v>26633333</v>
      </c>
      <c r="P21" s="997"/>
      <c r="Q21" s="997"/>
      <c r="R21" s="998"/>
      <c r="S21" s="988"/>
      <c r="T21" s="989"/>
      <c r="U21" s="990"/>
      <c r="V21" s="991"/>
      <c r="W21" s="991"/>
      <c r="X21" s="989"/>
      <c r="Y21" s="990"/>
      <c r="Z21" s="989"/>
      <c r="AA21" s="990"/>
      <c r="AB21" s="991"/>
      <c r="AC21" s="991"/>
      <c r="AD21" s="989"/>
      <c r="AE21" s="990"/>
      <c r="AF21" s="989"/>
      <c r="AG21" s="990"/>
      <c r="AH21" s="991"/>
      <c r="AI21" s="991"/>
      <c r="AJ21" s="1062"/>
      <c r="AK21" s="1060">
        <v>222</v>
      </c>
      <c r="AL21" s="1061"/>
      <c r="AM21" s="996">
        <v>26633333</v>
      </c>
      <c r="AN21" s="997"/>
      <c r="AO21" s="997"/>
      <c r="AP21" s="998"/>
      <c r="AQ21" s="1003">
        <f>AK21-(M21+S21+Y21+AE21)</f>
        <v>0</v>
      </c>
      <c r="AR21" s="1004"/>
      <c r="AS21" s="1004"/>
      <c r="AT21" s="1005">
        <f>AM21-(O21+U21+AA21+AG21)</f>
        <v>0</v>
      </c>
      <c r="AU21" s="1004"/>
      <c r="AV21" s="1004"/>
      <c r="AW21" s="1004"/>
      <c r="AX21" s="1004"/>
      <c r="AY21" s="1063"/>
    </row>
    <row r="22" spans="1:51" ht="21.75" customHeight="1">
      <c r="A22" s="1238" t="s">
        <v>529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40"/>
      <c r="M22" s="1003">
        <v>218</v>
      </c>
      <c r="N22" s="1004"/>
      <c r="O22" s="1241">
        <v>9791667</v>
      </c>
      <c r="P22" s="1241"/>
      <c r="Q22" s="1241"/>
      <c r="R22" s="1242"/>
      <c r="S22" s="1007"/>
      <c r="T22" s="1008"/>
      <c r="U22" s="1004"/>
      <c r="V22" s="1004"/>
      <c r="W22" s="1004"/>
      <c r="X22" s="1004"/>
      <c r="Y22" s="1004"/>
      <c r="Z22" s="1004"/>
      <c r="AA22" s="1004"/>
      <c r="AB22" s="1004"/>
      <c r="AC22" s="1004"/>
      <c r="AD22" s="1004"/>
      <c r="AE22" s="1004"/>
      <c r="AF22" s="1004"/>
      <c r="AG22" s="1004"/>
      <c r="AH22" s="1004"/>
      <c r="AI22" s="1004"/>
      <c r="AJ22" s="1063"/>
      <c r="AK22" s="1003">
        <v>206</v>
      </c>
      <c r="AL22" s="1004"/>
      <c r="AM22" s="1005">
        <v>9243333</v>
      </c>
      <c r="AN22" s="1005"/>
      <c r="AO22" s="1005"/>
      <c r="AP22" s="1125"/>
      <c r="AQ22" s="1003">
        <v>-12</v>
      </c>
      <c r="AR22" s="1004"/>
      <c r="AS22" s="1004"/>
      <c r="AT22" s="1005">
        <v>-548334</v>
      </c>
      <c r="AU22" s="1004"/>
      <c r="AV22" s="1004"/>
      <c r="AW22" s="1004"/>
      <c r="AX22" s="1004"/>
      <c r="AY22" s="1063"/>
    </row>
    <row r="23" spans="1:51" ht="21.75" customHeight="1" thickBot="1">
      <c r="A23" s="1203" t="s">
        <v>530</v>
      </c>
      <c r="B23" s="1204"/>
      <c r="C23" s="1204"/>
      <c r="D23" s="1204"/>
      <c r="E23" s="1204"/>
      <c r="F23" s="1205"/>
      <c r="G23" s="1205"/>
      <c r="H23" s="1205"/>
      <c r="I23" s="1205"/>
      <c r="J23" s="1205"/>
      <c r="K23" s="1205"/>
      <c r="L23" s="1206"/>
      <c r="M23" s="1076">
        <v>121</v>
      </c>
      <c r="N23" s="1077"/>
      <c r="O23" s="1207">
        <v>5483333</v>
      </c>
      <c r="P23" s="1208"/>
      <c r="Q23" s="1208"/>
      <c r="R23" s="1209"/>
      <c r="S23" s="1064"/>
      <c r="T23" s="1065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7"/>
      <c r="AG23" s="1078"/>
      <c r="AH23" s="1078"/>
      <c r="AI23" s="1078"/>
      <c r="AJ23" s="1079"/>
      <c r="AK23" s="1076">
        <v>120</v>
      </c>
      <c r="AL23" s="1077"/>
      <c r="AM23" s="1078">
        <v>5483333</v>
      </c>
      <c r="AN23" s="1078"/>
      <c r="AO23" s="1078"/>
      <c r="AP23" s="1138"/>
      <c r="AQ23" s="1183">
        <v>-1</v>
      </c>
      <c r="AR23" s="1184"/>
      <c r="AS23" s="1184"/>
      <c r="AT23" s="1185">
        <v>0</v>
      </c>
      <c r="AU23" s="1184"/>
      <c r="AV23" s="1184"/>
      <c r="AW23" s="1184"/>
      <c r="AX23" s="1184"/>
      <c r="AY23" s="1186"/>
    </row>
    <row r="24" spans="1:51" s="343" customFormat="1" ht="34.5" customHeight="1" thickBot="1">
      <c r="A24" s="1180" t="s">
        <v>495</v>
      </c>
      <c r="B24" s="1181"/>
      <c r="C24" s="1181"/>
      <c r="D24" s="1181"/>
      <c r="E24" s="1181"/>
      <c r="F24" s="1091"/>
      <c r="G24" s="1091"/>
      <c r="H24" s="1091"/>
      <c r="I24" s="1091"/>
      <c r="J24" s="1091"/>
      <c r="K24" s="1091"/>
      <c r="L24" s="1092"/>
      <c r="M24" s="1197">
        <f>SUM(M7:N23)</f>
        <v>61008</v>
      </c>
      <c r="N24" s="1179"/>
      <c r="O24" s="1176">
        <f>SUM(O7:R23)</f>
        <v>331446800</v>
      </c>
      <c r="P24" s="1176"/>
      <c r="Q24" s="1176"/>
      <c r="R24" s="1177"/>
      <c r="S24" s="1182">
        <f>SUM(S7:S23)</f>
        <v>0</v>
      </c>
      <c r="T24" s="1179"/>
      <c r="U24" s="1195">
        <f>SUM(U7:U23)</f>
        <v>0</v>
      </c>
      <c r="V24" s="1196"/>
      <c r="W24" s="1196"/>
      <c r="X24" s="1197"/>
      <c r="Y24" s="1179">
        <f>SUM(Y7:Y23)</f>
        <v>16</v>
      </c>
      <c r="Z24" s="1179"/>
      <c r="AA24" s="1179">
        <f>SUM(AA7:AA23)</f>
        <v>1018333</v>
      </c>
      <c r="AB24" s="1179"/>
      <c r="AC24" s="1179"/>
      <c r="AD24" s="1179"/>
      <c r="AE24" s="1179">
        <f>SUM(AE7:AE23)</f>
        <v>16</v>
      </c>
      <c r="AF24" s="1179"/>
      <c r="AG24" s="1176">
        <f>SUM(AG7:AG23)</f>
        <v>1018333</v>
      </c>
      <c r="AH24" s="1176"/>
      <c r="AI24" s="1176"/>
      <c r="AJ24" s="1177"/>
      <c r="AK24" s="1182">
        <f>SUM(AK7:AL23)</f>
        <v>61008</v>
      </c>
      <c r="AL24" s="1179"/>
      <c r="AM24" s="1176">
        <f>SUM(AM7:AP23)</f>
        <v>330557855</v>
      </c>
      <c r="AN24" s="1179"/>
      <c r="AO24" s="1179"/>
      <c r="AP24" s="1194"/>
      <c r="AQ24" s="1025">
        <f>SUM(AQ7:AQ23)</f>
        <v>-16</v>
      </c>
      <c r="AR24" s="1026"/>
      <c r="AS24" s="1027"/>
      <c r="AT24" s="1143">
        <f>SUM(AT7:AT23)</f>
        <v>-548334</v>
      </c>
      <c r="AU24" s="1144"/>
      <c r="AV24" s="1144"/>
      <c r="AW24" s="1144"/>
      <c r="AX24" s="1144"/>
      <c r="AY24" s="1145"/>
    </row>
    <row r="25" spans="1:51" s="343" customFormat="1" ht="23.25" customHeight="1">
      <c r="A25" s="912"/>
      <c r="B25" s="912"/>
      <c r="C25" s="912"/>
      <c r="D25" s="912"/>
      <c r="E25" s="912"/>
      <c r="F25" s="913"/>
      <c r="G25" s="913"/>
      <c r="H25" s="913"/>
      <c r="I25" s="913"/>
      <c r="J25" s="913"/>
      <c r="K25" s="913"/>
      <c r="L25" s="913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</row>
    <row r="26" spans="1:51" s="343" customFormat="1" ht="23.25" customHeight="1">
      <c r="A26" s="912"/>
      <c r="B26" s="912"/>
      <c r="C26" s="912"/>
      <c r="D26" s="912"/>
      <c r="E26" s="912"/>
      <c r="F26" s="913"/>
      <c r="G26" s="913"/>
      <c r="H26" s="913"/>
      <c r="I26" s="913"/>
      <c r="J26" s="913"/>
      <c r="K26" s="913"/>
      <c r="L26" s="913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5"/>
      <c r="AG26" s="915"/>
      <c r="AH26" s="915"/>
      <c r="AI26" s="915"/>
      <c r="AJ26" s="915"/>
      <c r="AK26" s="915"/>
      <c r="AL26" s="915"/>
      <c r="AM26" s="915"/>
      <c r="AN26" s="915"/>
      <c r="AO26" s="915"/>
      <c r="AP26" s="915"/>
      <c r="AQ26" s="915"/>
      <c r="AR26" s="915"/>
      <c r="AS26" s="915"/>
      <c r="AT26" s="915"/>
      <c r="AU26" s="915"/>
      <c r="AV26" s="915"/>
      <c r="AW26" s="915"/>
      <c r="AX26" s="915"/>
      <c r="AY26" s="915"/>
    </row>
    <row r="27" spans="1:51" s="343" customFormat="1" ht="23.25" customHeight="1">
      <c r="A27" s="912"/>
      <c r="B27" s="912"/>
      <c r="C27" s="912"/>
      <c r="D27" s="912"/>
      <c r="E27" s="912"/>
      <c r="F27" s="913"/>
      <c r="G27" s="913"/>
      <c r="H27" s="913"/>
      <c r="I27" s="913"/>
      <c r="J27" s="913"/>
      <c r="K27" s="913"/>
      <c r="L27" s="913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915"/>
      <c r="AJ27" s="915"/>
      <c r="AK27" s="915"/>
      <c r="AL27" s="915"/>
      <c r="AM27" s="915"/>
      <c r="AN27" s="915"/>
      <c r="AO27" s="915"/>
      <c r="AP27" s="915"/>
      <c r="AQ27" s="915"/>
      <c r="AR27" s="915"/>
      <c r="AS27" s="915"/>
      <c r="AT27" s="915"/>
      <c r="AU27" s="915"/>
      <c r="AV27" s="915"/>
      <c r="AW27" s="915"/>
      <c r="AX27" s="915"/>
      <c r="AY27" s="915"/>
    </row>
    <row r="28" spans="1:51" s="343" customFormat="1" ht="23.25" customHeight="1">
      <c r="A28" s="912"/>
      <c r="B28" s="912"/>
      <c r="C28" s="912"/>
      <c r="D28" s="912"/>
      <c r="E28" s="912"/>
      <c r="F28" s="913"/>
      <c r="G28" s="913"/>
      <c r="H28" s="913"/>
      <c r="I28" s="913"/>
      <c r="J28" s="913"/>
      <c r="K28" s="913"/>
      <c r="L28" s="913"/>
      <c r="M28" s="915"/>
      <c r="N28" s="915"/>
      <c r="O28" s="915"/>
      <c r="P28" s="915"/>
      <c r="Q28" s="915"/>
      <c r="R28" s="915"/>
      <c r="S28" s="915"/>
      <c r="T28" s="915"/>
      <c r="U28" s="915"/>
      <c r="V28" s="915"/>
      <c r="W28" s="915"/>
      <c r="X28" s="915"/>
      <c r="Y28" s="915"/>
      <c r="Z28" s="915"/>
      <c r="AA28" s="915"/>
      <c r="AB28" s="915"/>
      <c r="AC28" s="915"/>
      <c r="AD28" s="915"/>
      <c r="AE28" s="915"/>
      <c r="AF28" s="915"/>
      <c r="AG28" s="915"/>
      <c r="AH28" s="915"/>
      <c r="AI28" s="915"/>
      <c r="AJ28" s="915"/>
      <c r="AK28" s="915"/>
      <c r="AL28" s="915"/>
      <c r="AM28" s="915"/>
      <c r="AN28" s="915"/>
      <c r="AO28" s="915"/>
      <c r="AP28" s="915"/>
      <c r="AQ28" s="915"/>
      <c r="AR28" s="915"/>
      <c r="AS28" s="915"/>
      <c r="AT28" s="915"/>
      <c r="AU28" s="915"/>
      <c r="AV28" s="915"/>
      <c r="AW28" s="915"/>
      <c r="AX28" s="915"/>
      <c r="AY28" s="915"/>
    </row>
    <row r="29" spans="1:51" s="343" customFormat="1" ht="23.25" customHeight="1">
      <c r="A29" s="912"/>
      <c r="B29" s="912"/>
      <c r="C29" s="912"/>
      <c r="D29" s="912"/>
      <c r="E29" s="912"/>
      <c r="F29" s="913"/>
      <c r="G29" s="913"/>
      <c r="H29" s="913"/>
      <c r="I29" s="913"/>
      <c r="J29" s="913"/>
      <c r="K29" s="913"/>
      <c r="L29" s="913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915"/>
      <c r="AJ29" s="915"/>
      <c r="AK29" s="915"/>
      <c r="AL29" s="915"/>
      <c r="AM29" s="915"/>
      <c r="AN29" s="915"/>
      <c r="AO29" s="915"/>
      <c r="AP29" s="915"/>
      <c r="AQ29" s="915"/>
      <c r="AR29" s="915"/>
      <c r="AS29" s="915"/>
      <c r="AT29" s="915"/>
      <c r="AU29" s="915"/>
      <c r="AV29" s="915"/>
      <c r="AW29" s="915"/>
      <c r="AX29" s="915"/>
      <c r="AY29" s="915"/>
    </row>
    <row r="30" spans="48:51" ht="29.25" customHeight="1" thickBot="1">
      <c r="AV30" s="916"/>
      <c r="AW30" s="1010" t="s">
        <v>485</v>
      </c>
      <c r="AX30" s="1010"/>
      <c r="AY30" s="1010"/>
    </row>
    <row r="31" spans="1:51" ht="29.25" customHeight="1">
      <c r="A31" s="1096" t="s">
        <v>559</v>
      </c>
      <c r="B31" s="1097"/>
      <c r="C31" s="1097"/>
      <c r="D31" s="1097"/>
      <c r="E31" s="1097"/>
      <c r="F31" s="1097"/>
      <c r="G31" s="1097"/>
      <c r="H31" s="1097"/>
      <c r="I31" s="1097"/>
      <c r="J31" s="1097"/>
      <c r="K31" s="1097"/>
      <c r="L31" s="1098"/>
      <c r="M31" s="1096" t="s">
        <v>486</v>
      </c>
      <c r="N31" s="1097"/>
      <c r="O31" s="1097"/>
      <c r="P31" s="1097"/>
      <c r="Q31" s="1097"/>
      <c r="R31" s="1098"/>
      <c r="S31" s="1105" t="s">
        <v>487</v>
      </c>
      <c r="T31" s="1106"/>
      <c r="U31" s="1106"/>
      <c r="V31" s="1106"/>
      <c r="W31" s="1106"/>
      <c r="X31" s="1106"/>
      <c r="Y31" s="1106"/>
      <c r="Z31" s="1106"/>
      <c r="AA31" s="1106"/>
      <c r="AB31" s="1106"/>
      <c r="AC31" s="1106"/>
      <c r="AD31" s="1106"/>
      <c r="AE31" s="1106"/>
      <c r="AF31" s="1106"/>
      <c r="AG31" s="1106"/>
      <c r="AH31" s="1106"/>
      <c r="AI31" s="1106"/>
      <c r="AJ31" s="1107"/>
      <c r="AK31" s="1108" t="s">
        <v>488</v>
      </c>
      <c r="AL31" s="1109"/>
      <c r="AM31" s="1109"/>
      <c r="AN31" s="1109"/>
      <c r="AO31" s="1109"/>
      <c r="AP31" s="1109"/>
      <c r="AQ31" s="1112" t="s">
        <v>489</v>
      </c>
      <c r="AR31" s="1097"/>
      <c r="AS31" s="1097"/>
      <c r="AT31" s="1097"/>
      <c r="AU31" s="1097"/>
      <c r="AV31" s="1097"/>
      <c r="AW31" s="1097"/>
      <c r="AX31" s="1097"/>
      <c r="AY31" s="1098"/>
    </row>
    <row r="32" spans="1:51" ht="13.5" customHeight="1">
      <c r="A32" s="1099"/>
      <c r="B32" s="1100"/>
      <c r="C32" s="1100"/>
      <c r="D32" s="1100"/>
      <c r="E32" s="1100"/>
      <c r="F32" s="1100"/>
      <c r="G32" s="1100"/>
      <c r="H32" s="1100"/>
      <c r="I32" s="1100"/>
      <c r="J32" s="1100"/>
      <c r="K32" s="1100"/>
      <c r="L32" s="1101"/>
      <c r="M32" s="1102"/>
      <c r="N32" s="1103"/>
      <c r="O32" s="1103"/>
      <c r="P32" s="1103"/>
      <c r="Q32" s="1103"/>
      <c r="R32" s="1104"/>
      <c r="S32" s="1114" t="s">
        <v>490</v>
      </c>
      <c r="T32" s="1115"/>
      <c r="U32" s="1115"/>
      <c r="V32" s="1115"/>
      <c r="W32" s="1115"/>
      <c r="X32" s="1116"/>
      <c r="Y32" s="1115" t="s">
        <v>491</v>
      </c>
      <c r="Z32" s="1115"/>
      <c r="AA32" s="1115"/>
      <c r="AB32" s="1115"/>
      <c r="AC32" s="1115"/>
      <c r="AD32" s="1116"/>
      <c r="AE32" s="1117"/>
      <c r="AF32" s="1115"/>
      <c r="AG32" s="1115"/>
      <c r="AH32" s="1115"/>
      <c r="AI32" s="1115"/>
      <c r="AJ32" s="1118"/>
      <c r="AK32" s="1110"/>
      <c r="AL32" s="1111"/>
      <c r="AM32" s="1111"/>
      <c r="AN32" s="1111"/>
      <c r="AO32" s="1111"/>
      <c r="AP32" s="1111"/>
      <c r="AQ32" s="1113"/>
      <c r="AR32" s="1103"/>
      <c r="AS32" s="1103"/>
      <c r="AT32" s="1103"/>
      <c r="AU32" s="1103"/>
      <c r="AV32" s="1103"/>
      <c r="AW32" s="1103"/>
      <c r="AX32" s="1103"/>
      <c r="AY32" s="1104"/>
    </row>
    <row r="33" spans="1:51" ht="13.5" thickBot="1">
      <c r="A33" s="1102"/>
      <c r="B33" s="1103"/>
      <c r="C33" s="1103"/>
      <c r="D33" s="1103"/>
      <c r="E33" s="1103"/>
      <c r="F33" s="1103"/>
      <c r="G33" s="1103"/>
      <c r="H33" s="1103"/>
      <c r="I33" s="1103"/>
      <c r="J33" s="1103"/>
      <c r="K33" s="1103"/>
      <c r="L33" s="1104"/>
      <c r="M33" s="1198" t="s">
        <v>492</v>
      </c>
      <c r="N33" s="1199"/>
      <c r="O33" s="1200" t="s">
        <v>493</v>
      </c>
      <c r="P33" s="1201"/>
      <c r="Q33" s="1201"/>
      <c r="R33" s="1202"/>
      <c r="S33" s="1093" t="s">
        <v>492</v>
      </c>
      <c r="T33" s="1094"/>
      <c r="U33" s="1081" t="s">
        <v>493</v>
      </c>
      <c r="V33" s="1082"/>
      <c r="W33" s="1082"/>
      <c r="X33" s="1094"/>
      <c r="Y33" s="1087" t="s">
        <v>492</v>
      </c>
      <c r="Z33" s="1086"/>
      <c r="AA33" s="1087" t="s">
        <v>493</v>
      </c>
      <c r="AB33" s="1085"/>
      <c r="AC33" s="1085"/>
      <c r="AD33" s="1086"/>
      <c r="AE33" s="1087" t="s">
        <v>492</v>
      </c>
      <c r="AF33" s="1086"/>
      <c r="AG33" s="1087" t="s">
        <v>493</v>
      </c>
      <c r="AH33" s="1085"/>
      <c r="AI33" s="1085"/>
      <c r="AJ33" s="1088"/>
      <c r="AK33" s="1093" t="s">
        <v>492</v>
      </c>
      <c r="AL33" s="1094"/>
      <c r="AM33" s="1081" t="s">
        <v>493</v>
      </c>
      <c r="AN33" s="1082"/>
      <c r="AO33" s="1082"/>
      <c r="AP33" s="1083"/>
      <c r="AQ33" s="1084" t="s">
        <v>492</v>
      </c>
      <c r="AR33" s="1085"/>
      <c r="AS33" s="1086"/>
      <c r="AT33" s="1087" t="s">
        <v>493</v>
      </c>
      <c r="AU33" s="1085"/>
      <c r="AV33" s="1085"/>
      <c r="AW33" s="1085"/>
      <c r="AX33" s="1085"/>
      <c r="AY33" s="1088"/>
    </row>
    <row r="34" spans="1:51" ht="21.75" customHeight="1" thickBot="1">
      <c r="A34" s="1180" t="s">
        <v>496</v>
      </c>
      <c r="B34" s="1181"/>
      <c r="C34" s="1181"/>
      <c r="D34" s="1181"/>
      <c r="E34" s="1181"/>
      <c r="F34" s="1091"/>
      <c r="G34" s="1091"/>
      <c r="H34" s="1091"/>
      <c r="I34" s="1091"/>
      <c r="J34" s="1091"/>
      <c r="K34" s="1091"/>
      <c r="L34" s="1092"/>
      <c r="M34" s="1178">
        <f>M24</f>
        <v>61008</v>
      </c>
      <c r="N34" s="1176"/>
      <c r="O34" s="1176">
        <f>O24</f>
        <v>331446800</v>
      </c>
      <c r="P34" s="1176"/>
      <c r="Q34" s="1176"/>
      <c r="R34" s="1177"/>
      <c r="S34" s="1182">
        <f>SUM('[1]normatíva'!S55:T55)</f>
        <v>0</v>
      </c>
      <c r="T34" s="1179"/>
      <c r="U34" s="1195">
        <f>SUM('[1]normatíva'!U55:X55)</f>
        <v>0</v>
      </c>
      <c r="V34" s="1196"/>
      <c r="W34" s="1196"/>
      <c r="X34" s="1197"/>
      <c r="Y34" s="1179">
        <f>SUM('[1]normatíva'!Y55:Z55)</f>
        <v>0</v>
      </c>
      <c r="Z34" s="1179"/>
      <c r="AA34" s="1179">
        <f>SUM('[1]normatíva'!AA55:AD55)</f>
        <v>0</v>
      </c>
      <c r="AB34" s="1179"/>
      <c r="AC34" s="1179"/>
      <c r="AD34" s="1179"/>
      <c r="AE34" s="1179">
        <f>AE24</f>
        <v>16</v>
      </c>
      <c r="AF34" s="1179"/>
      <c r="AG34" s="1179">
        <f>AG24</f>
        <v>1018333</v>
      </c>
      <c r="AH34" s="1179"/>
      <c r="AI34" s="1179"/>
      <c r="AJ34" s="1194"/>
      <c r="AK34" s="1178">
        <f>AK24</f>
        <v>61008</v>
      </c>
      <c r="AL34" s="1176"/>
      <c r="AM34" s="1176">
        <f>AM24</f>
        <v>330557855</v>
      </c>
      <c r="AN34" s="1179"/>
      <c r="AO34" s="1179"/>
      <c r="AP34" s="1194"/>
      <c r="AQ34" s="1025">
        <v>-15</v>
      </c>
      <c r="AR34" s="1026"/>
      <c r="AS34" s="1027"/>
      <c r="AT34" s="1143">
        <f>AT24</f>
        <v>-548334</v>
      </c>
      <c r="AU34" s="1144"/>
      <c r="AV34" s="1144"/>
      <c r="AW34" s="1144"/>
      <c r="AX34" s="1144"/>
      <c r="AY34" s="1145"/>
    </row>
    <row r="35" spans="1:51" ht="21.75" customHeight="1">
      <c r="A35" s="1123" t="s">
        <v>531</v>
      </c>
      <c r="B35" s="1124"/>
      <c r="C35" s="1124"/>
      <c r="D35" s="1124"/>
      <c r="E35" s="1124"/>
      <c r="F35" s="1001"/>
      <c r="G35" s="1001"/>
      <c r="H35" s="1001"/>
      <c r="I35" s="1001"/>
      <c r="J35" s="1001"/>
      <c r="K35" s="1001"/>
      <c r="L35" s="1002"/>
      <c r="M35" s="1003">
        <v>120</v>
      </c>
      <c r="N35" s="1004"/>
      <c r="O35" s="1125">
        <v>6188333</v>
      </c>
      <c r="P35" s="1137"/>
      <c r="Q35" s="1137"/>
      <c r="R35" s="1193"/>
      <c r="S35" s="1007"/>
      <c r="T35" s="1008"/>
      <c r="U35" s="1004"/>
      <c r="V35" s="1004"/>
      <c r="W35" s="1004"/>
      <c r="X35" s="1004"/>
      <c r="Y35" s="1004"/>
      <c r="Z35" s="1004"/>
      <c r="AA35" s="1004"/>
      <c r="AB35" s="1004"/>
      <c r="AC35" s="1004"/>
      <c r="AD35" s="1004"/>
      <c r="AE35" s="1004"/>
      <c r="AF35" s="1004"/>
      <c r="AG35" s="1005"/>
      <c r="AH35" s="1005"/>
      <c r="AI35" s="1005"/>
      <c r="AJ35" s="1006"/>
      <c r="AK35" s="1003">
        <v>117</v>
      </c>
      <c r="AL35" s="1004"/>
      <c r="AM35" s="1005">
        <v>6031667</v>
      </c>
      <c r="AN35" s="1005"/>
      <c r="AO35" s="1005"/>
      <c r="AP35" s="1125"/>
      <c r="AQ35" s="1003">
        <v>-3</v>
      </c>
      <c r="AR35" s="1004"/>
      <c r="AS35" s="1004"/>
      <c r="AT35" s="1005">
        <v>-156666</v>
      </c>
      <c r="AU35" s="1004"/>
      <c r="AV35" s="1004"/>
      <c r="AW35" s="1004"/>
      <c r="AX35" s="1004"/>
      <c r="AY35" s="1063"/>
    </row>
    <row r="36" spans="1:51" ht="21.75" customHeight="1">
      <c r="A36" s="1123" t="s">
        <v>532</v>
      </c>
      <c r="B36" s="1124"/>
      <c r="C36" s="1124"/>
      <c r="D36" s="1124"/>
      <c r="E36" s="1124"/>
      <c r="F36" s="1001"/>
      <c r="G36" s="1001"/>
      <c r="H36" s="1001"/>
      <c r="I36" s="1001"/>
      <c r="J36" s="1001"/>
      <c r="K36" s="1001"/>
      <c r="L36" s="1002"/>
      <c r="M36" s="1003">
        <v>211</v>
      </c>
      <c r="N36" s="1004"/>
      <c r="O36" s="1125">
        <v>11123333</v>
      </c>
      <c r="P36" s="1137"/>
      <c r="Q36" s="1137"/>
      <c r="R36" s="1193"/>
      <c r="S36" s="1007"/>
      <c r="T36" s="1008"/>
      <c r="U36" s="1004"/>
      <c r="V36" s="1004"/>
      <c r="W36" s="1004"/>
      <c r="X36" s="1004"/>
      <c r="Y36" s="1004"/>
      <c r="Z36" s="1004"/>
      <c r="AA36" s="1004"/>
      <c r="AB36" s="1004"/>
      <c r="AC36" s="1004"/>
      <c r="AD36" s="1004"/>
      <c r="AE36" s="1004"/>
      <c r="AF36" s="1004"/>
      <c r="AG36" s="1005"/>
      <c r="AH36" s="1005"/>
      <c r="AI36" s="1005"/>
      <c r="AJ36" s="1006"/>
      <c r="AK36" s="1003">
        <v>209</v>
      </c>
      <c r="AL36" s="1004"/>
      <c r="AM36" s="1005">
        <v>11045000</v>
      </c>
      <c r="AN36" s="1005"/>
      <c r="AO36" s="1005"/>
      <c r="AP36" s="1125"/>
      <c r="AQ36" s="1003">
        <v>-2</v>
      </c>
      <c r="AR36" s="1004"/>
      <c r="AS36" s="1004"/>
      <c r="AT36" s="1005">
        <v>-78333</v>
      </c>
      <c r="AU36" s="1004"/>
      <c r="AV36" s="1004"/>
      <c r="AW36" s="1004"/>
      <c r="AX36" s="1004"/>
      <c r="AY36" s="1063"/>
    </row>
    <row r="37" spans="1:51" ht="21.75" customHeight="1">
      <c r="A37" s="1123" t="s">
        <v>688</v>
      </c>
      <c r="B37" s="1124"/>
      <c r="C37" s="1124"/>
      <c r="D37" s="1124"/>
      <c r="E37" s="1124"/>
      <c r="F37" s="1001"/>
      <c r="G37" s="1001"/>
      <c r="H37" s="1001"/>
      <c r="I37" s="1001"/>
      <c r="J37" s="1001"/>
      <c r="K37" s="1001"/>
      <c r="L37" s="1002"/>
      <c r="M37" s="1003">
        <v>224</v>
      </c>
      <c r="N37" s="1004"/>
      <c r="O37" s="1125">
        <v>13395000</v>
      </c>
      <c r="P37" s="1137"/>
      <c r="Q37" s="1137"/>
      <c r="R37" s="1193"/>
      <c r="S37" s="1007"/>
      <c r="T37" s="1008"/>
      <c r="U37" s="1004"/>
      <c r="V37" s="1004"/>
      <c r="W37" s="1004"/>
      <c r="X37" s="1004"/>
      <c r="Y37" s="1004"/>
      <c r="Z37" s="1004"/>
      <c r="AA37" s="1004"/>
      <c r="AB37" s="1004"/>
      <c r="AC37" s="1004"/>
      <c r="AD37" s="1004"/>
      <c r="AE37" s="1004"/>
      <c r="AF37" s="1004"/>
      <c r="AG37" s="1005"/>
      <c r="AH37" s="1005"/>
      <c r="AI37" s="1005"/>
      <c r="AJ37" s="1006"/>
      <c r="AK37" s="1003">
        <v>211</v>
      </c>
      <c r="AL37" s="1004"/>
      <c r="AM37" s="1005">
        <v>12611667</v>
      </c>
      <c r="AN37" s="1005"/>
      <c r="AO37" s="1005"/>
      <c r="AP37" s="1125"/>
      <c r="AQ37" s="1003">
        <v>-13</v>
      </c>
      <c r="AR37" s="1004"/>
      <c r="AS37" s="1004"/>
      <c r="AT37" s="1005">
        <v>-783333</v>
      </c>
      <c r="AU37" s="1004"/>
      <c r="AV37" s="1004"/>
      <c r="AW37" s="1004"/>
      <c r="AX37" s="1004"/>
      <c r="AY37" s="1063"/>
    </row>
    <row r="38" spans="1:51" ht="21.75" customHeight="1">
      <c r="A38" s="1123" t="s">
        <v>565</v>
      </c>
      <c r="B38" s="1124"/>
      <c r="C38" s="1124"/>
      <c r="D38" s="1124"/>
      <c r="E38" s="1124"/>
      <c r="F38" s="1001"/>
      <c r="G38" s="1001"/>
      <c r="H38" s="1001"/>
      <c r="I38" s="1001"/>
      <c r="J38" s="1001"/>
      <c r="K38" s="1001"/>
      <c r="L38" s="1002"/>
      <c r="M38" s="1003">
        <v>461</v>
      </c>
      <c r="N38" s="1004"/>
      <c r="O38" s="1125">
        <v>60160000</v>
      </c>
      <c r="P38" s="1137"/>
      <c r="Q38" s="1137"/>
      <c r="R38" s="1193"/>
      <c r="S38" s="1007"/>
      <c r="T38" s="1008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5"/>
      <c r="AH38" s="1005"/>
      <c r="AI38" s="1005"/>
      <c r="AJ38" s="1006"/>
      <c r="AK38" s="1003">
        <v>461</v>
      </c>
      <c r="AL38" s="1004"/>
      <c r="AM38" s="1005">
        <v>60160000</v>
      </c>
      <c r="AN38" s="1005"/>
      <c r="AO38" s="1005"/>
      <c r="AP38" s="1125"/>
      <c r="AQ38" s="1003">
        <v>0</v>
      </c>
      <c r="AR38" s="1004"/>
      <c r="AS38" s="1004"/>
      <c r="AT38" s="1005">
        <v>0</v>
      </c>
      <c r="AU38" s="1004"/>
      <c r="AV38" s="1004"/>
      <c r="AW38" s="1004"/>
      <c r="AX38" s="1004"/>
      <c r="AY38" s="1063"/>
    </row>
    <row r="39" spans="1:51" ht="21.75" customHeight="1">
      <c r="A39" s="1123" t="s">
        <v>1012</v>
      </c>
      <c r="B39" s="1124"/>
      <c r="C39" s="1124"/>
      <c r="D39" s="1124"/>
      <c r="E39" s="1124"/>
      <c r="F39" s="1001"/>
      <c r="G39" s="1001"/>
      <c r="H39" s="1001"/>
      <c r="I39" s="1001"/>
      <c r="J39" s="1001"/>
      <c r="K39" s="1001"/>
      <c r="L39" s="1002"/>
      <c r="M39" s="1003">
        <v>246</v>
      </c>
      <c r="N39" s="1004"/>
      <c r="O39" s="1125">
        <v>37913333</v>
      </c>
      <c r="P39" s="1137"/>
      <c r="Q39" s="1137"/>
      <c r="R39" s="1193"/>
      <c r="S39" s="1007"/>
      <c r="T39" s="1008"/>
      <c r="U39" s="1004"/>
      <c r="V39" s="1004"/>
      <c r="W39" s="1004"/>
      <c r="X39" s="1004"/>
      <c r="Y39" s="1004"/>
      <c r="Z39" s="1004"/>
      <c r="AA39" s="1004"/>
      <c r="AB39" s="1004"/>
      <c r="AC39" s="1004"/>
      <c r="AD39" s="1004"/>
      <c r="AE39" s="1004"/>
      <c r="AF39" s="1004"/>
      <c r="AG39" s="1005"/>
      <c r="AH39" s="1005"/>
      <c r="AI39" s="1005"/>
      <c r="AJ39" s="1006"/>
      <c r="AK39" s="1003">
        <v>246</v>
      </c>
      <c r="AL39" s="1004"/>
      <c r="AM39" s="1005">
        <v>37913333</v>
      </c>
      <c r="AN39" s="1005"/>
      <c r="AO39" s="1005"/>
      <c r="AP39" s="1125"/>
      <c r="AQ39" s="1003">
        <v>0</v>
      </c>
      <c r="AR39" s="1004"/>
      <c r="AS39" s="1004"/>
      <c r="AT39" s="1005">
        <v>0</v>
      </c>
      <c r="AU39" s="1004"/>
      <c r="AV39" s="1004"/>
      <c r="AW39" s="1004"/>
      <c r="AX39" s="1004"/>
      <c r="AY39" s="1063"/>
    </row>
    <row r="40" spans="1:51" ht="21.75" customHeight="1">
      <c r="A40" s="1123" t="s">
        <v>1013</v>
      </c>
      <c r="B40" s="1124"/>
      <c r="C40" s="1124"/>
      <c r="D40" s="1124"/>
      <c r="E40" s="1124"/>
      <c r="F40" s="1001"/>
      <c r="G40" s="1001"/>
      <c r="H40" s="1001"/>
      <c r="I40" s="1001"/>
      <c r="J40" s="1001"/>
      <c r="K40" s="1001"/>
      <c r="L40" s="1002"/>
      <c r="M40" s="1060">
        <v>28</v>
      </c>
      <c r="N40" s="1061"/>
      <c r="O40" s="996">
        <v>4700000</v>
      </c>
      <c r="P40" s="997"/>
      <c r="Q40" s="997"/>
      <c r="R40" s="998"/>
      <c r="S40" s="988"/>
      <c r="T40" s="989"/>
      <c r="U40" s="990"/>
      <c r="V40" s="991"/>
      <c r="W40" s="991"/>
      <c r="X40" s="989"/>
      <c r="Y40" s="990"/>
      <c r="Z40" s="989"/>
      <c r="AA40" s="990"/>
      <c r="AB40" s="991"/>
      <c r="AC40" s="991"/>
      <c r="AD40" s="989"/>
      <c r="AE40" s="990"/>
      <c r="AF40" s="989"/>
      <c r="AG40" s="992"/>
      <c r="AH40" s="993"/>
      <c r="AI40" s="993"/>
      <c r="AJ40" s="1129"/>
      <c r="AK40" s="1060">
        <v>28</v>
      </c>
      <c r="AL40" s="1061"/>
      <c r="AM40" s="996">
        <v>4700000</v>
      </c>
      <c r="AN40" s="997"/>
      <c r="AO40" s="997"/>
      <c r="AP40" s="998"/>
      <c r="AQ40" s="1003">
        <v>0</v>
      </c>
      <c r="AR40" s="1004"/>
      <c r="AS40" s="1004"/>
      <c r="AT40" s="1005">
        <v>0</v>
      </c>
      <c r="AU40" s="1004"/>
      <c r="AV40" s="1004"/>
      <c r="AW40" s="1004"/>
      <c r="AX40" s="1004"/>
      <c r="AY40" s="1063"/>
    </row>
    <row r="41" spans="1:51" ht="21.75" customHeight="1">
      <c r="A41" s="1123" t="s">
        <v>533</v>
      </c>
      <c r="B41" s="1124"/>
      <c r="C41" s="1124"/>
      <c r="D41" s="1124"/>
      <c r="E41" s="1124"/>
      <c r="F41" s="1001"/>
      <c r="G41" s="1001"/>
      <c r="H41" s="1001"/>
      <c r="I41" s="1001"/>
      <c r="J41" s="1001"/>
      <c r="K41" s="1001"/>
      <c r="L41" s="1002"/>
      <c r="M41" s="1003">
        <v>476</v>
      </c>
      <c r="N41" s="1004"/>
      <c r="O41" s="1005">
        <v>31020000</v>
      </c>
      <c r="P41" s="1005"/>
      <c r="Q41" s="1005"/>
      <c r="R41" s="1006"/>
      <c r="S41" s="1007"/>
      <c r="T41" s="1008"/>
      <c r="U41" s="1004"/>
      <c r="V41" s="1004"/>
      <c r="W41" s="1004"/>
      <c r="X41" s="1004"/>
      <c r="Y41" s="1004"/>
      <c r="Z41" s="1004"/>
      <c r="AA41" s="1005"/>
      <c r="AB41" s="1005"/>
      <c r="AC41" s="1005"/>
      <c r="AD41" s="1005"/>
      <c r="AE41" s="1004"/>
      <c r="AF41" s="1004"/>
      <c r="AG41" s="1005"/>
      <c r="AH41" s="1005"/>
      <c r="AI41" s="1005"/>
      <c r="AJ41" s="1006"/>
      <c r="AK41" s="1003">
        <v>411</v>
      </c>
      <c r="AL41" s="1004"/>
      <c r="AM41" s="1005">
        <v>26790000</v>
      </c>
      <c r="AN41" s="1005"/>
      <c r="AO41" s="1005"/>
      <c r="AP41" s="1125"/>
      <c r="AQ41" s="1003">
        <v>-65</v>
      </c>
      <c r="AR41" s="1004"/>
      <c r="AS41" s="1004"/>
      <c r="AT41" s="1005">
        <v>-4230000</v>
      </c>
      <c r="AU41" s="1004"/>
      <c r="AV41" s="1004"/>
      <c r="AW41" s="1004"/>
      <c r="AX41" s="1004"/>
      <c r="AY41" s="1063"/>
    </row>
    <row r="42" spans="1:51" ht="21.75" customHeight="1">
      <c r="A42" s="1123" t="s">
        <v>1014</v>
      </c>
      <c r="B42" s="1124"/>
      <c r="C42" s="1124"/>
      <c r="D42" s="1124"/>
      <c r="E42" s="1124"/>
      <c r="F42" s="1001"/>
      <c r="G42" s="1001"/>
      <c r="H42" s="1001"/>
      <c r="I42" s="1001"/>
      <c r="J42" s="1001"/>
      <c r="K42" s="1001"/>
      <c r="L42" s="1002"/>
      <c r="M42" s="1003">
        <v>244</v>
      </c>
      <c r="N42" s="1004"/>
      <c r="O42" s="1005">
        <v>18878333</v>
      </c>
      <c r="P42" s="1005"/>
      <c r="Q42" s="1005"/>
      <c r="R42" s="1006"/>
      <c r="S42" s="1007"/>
      <c r="T42" s="1008"/>
      <c r="U42" s="1004"/>
      <c r="V42" s="1004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5"/>
      <c r="AH42" s="1005"/>
      <c r="AI42" s="1005"/>
      <c r="AJ42" s="1006"/>
      <c r="AK42" s="1003">
        <v>228</v>
      </c>
      <c r="AL42" s="1004"/>
      <c r="AM42" s="1005">
        <v>17625000</v>
      </c>
      <c r="AN42" s="1005"/>
      <c r="AO42" s="1005"/>
      <c r="AP42" s="1125"/>
      <c r="AQ42" s="1003">
        <v>-16</v>
      </c>
      <c r="AR42" s="1004"/>
      <c r="AS42" s="1004"/>
      <c r="AT42" s="1005">
        <v>-1253333</v>
      </c>
      <c r="AU42" s="1004"/>
      <c r="AV42" s="1004"/>
      <c r="AW42" s="1004"/>
      <c r="AX42" s="1004"/>
      <c r="AY42" s="1063"/>
    </row>
    <row r="43" spans="1:51" ht="21.75" customHeight="1">
      <c r="A43" s="1123" t="s">
        <v>534</v>
      </c>
      <c r="B43" s="1124"/>
      <c r="C43" s="1124"/>
      <c r="D43" s="1124"/>
      <c r="E43" s="1124"/>
      <c r="F43" s="1001"/>
      <c r="G43" s="1001"/>
      <c r="H43" s="1001"/>
      <c r="I43" s="1001"/>
      <c r="J43" s="1001"/>
      <c r="K43" s="1001"/>
      <c r="L43" s="1002"/>
      <c r="M43" s="1003">
        <v>274</v>
      </c>
      <c r="N43" s="1004"/>
      <c r="O43" s="1005">
        <v>31176667</v>
      </c>
      <c r="P43" s="1005"/>
      <c r="Q43" s="1005"/>
      <c r="R43" s="1006"/>
      <c r="S43" s="1007"/>
      <c r="T43" s="1008"/>
      <c r="U43" s="1004"/>
      <c r="V43" s="1004"/>
      <c r="W43" s="1004"/>
      <c r="X43" s="1004"/>
      <c r="Y43" s="1004"/>
      <c r="Z43" s="1004"/>
      <c r="AA43" s="1004"/>
      <c r="AB43" s="1004"/>
      <c r="AC43" s="1004"/>
      <c r="AD43" s="1004"/>
      <c r="AE43" s="1004"/>
      <c r="AF43" s="1004"/>
      <c r="AG43" s="1005"/>
      <c r="AH43" s="1005"/>
      <c r="AI43" s="1005"/>
      <c r="AJ43" s="1006"/>
      <c r="AK43" s="1003">
        <v>274</v>
      </c>
      <c r="AL43" s="1004"/>
      <c r="AM43" s="1005">
        <v>31176667</v>
      </c>
      <c r="AN43" s="1005"/>
      <c r="AO43" s="1005"/>
      <c r="AP43" s="1125"/>
      <c r="AQ43" s="1003">
        <v>0</v>
      </c>
      <c r="AR43" s="1004"/>
      <c r="AS43" s="1004"/>
      <c r="AT43" s="1005">
        <v>0</v>
      </c>
      <c r="AU43" s="1004"/>
      <c r="AV43" s="1004"/>
      <c r="AW43" s="1004"/>
      <c r="AX43" s="1004"/>
      <c r="AY43" s="1063"/>
    </row>
    <row r="44" spans="1:51" ht="21.75" customHeight="1">
      <c r="A44" s="1123" t="s">
        <v>535</v>
      </c>
      <c r="B44" s="1124"/>
      <c r="C44" s="1124"/>
      <c r="D44" s="1124"/>
      <c r="E44" s="1124"/>
      <c r="F44" s="1001"/>
      <c r="G44" s="1001"/>
      <c r="H44" s="1001"/>
      <c r="I44" s="1001"/>
      <c r="J44" s="1001"/>
      <c r="K44" s="1001"/>
      <c r="L44" s="1002"/>
      <c r="M44" s="1003">
        <v>242</v>
      </c>
      <c r="N44" s="1004"/>
      <c r="O44" s="1005">
        <v>13708333</v>
      </c>
      <c r="P44" s="1005"/>
      <c r="Q44" s="1005"/>
      <c r="R44" s="1006"/>
      <c r="S44" s="1007"/>
      <c r="T44" s="1008"/>
      <c r="U44" s="1004"/>
      <c r="V44" s="1004"/>
      <c r="W44" s="1004"/>
      <c r="X44" s="1004"/>
      <c r="Y44" s="1004"/>
      <c r="Z44" s="1004"/>
      <c r="AA44" s="1005"/>
      <c r="AB44" s="1005"/>
      <c r="AC44" s="1005"/>
      <c r="AD44" s="1005"/>
      <c r="AE44" s="1004"/>
      <c r="AF44" s="1004"/>
      <c r="AG44" s="1005"/>
      <c r="AH44" s="1005"/>
      <c r="AI44" s="1005"/>
      <c r="AJ44" s="1006"/>
      <c r="AK44" s="1003">
        <v>320</v>
      </c>
      <c r="AL44" s="1004"/>
      <c r="AM44" s="1005">
        <v>18173333</v>
      </c>
      <c r="AN44" s="1005"/>
      <c r="AO44" s="1005"/>
      <c r="AP44" s="1125"/>
      <c r="AQ44" s="1003">
        <v>78</v>
      </c>
      <c r="AR44" s="1004"/>
      <c r="AS44" s="1004"/>
      <c r="AT44" s="1005">
        <v>4465000</v>
      </c>
      <c r="AU44" s="1004"/>
      <c r="AV44" s="1004"/>
      <c r="AW44" s="1004"/>
      <c r="AX44" s="1004"/>
      <c r="AY44" s="1063"/>
    </row>
    <row r="45" spans="1:51" ht="21.75" customHeight="1">
      <c r="A45" s="1123" t="s">
        <v>536</v>
      </c>
      <c r="B45" s="1124"/>
      <c r="C45" s="1124"/>
      <c r="D45" s="1124"/>
      <c r="E45" s="1124"/>
      <c r="F45" s="1001"/>
      <c r="G45" s="1001"/>
      <c r="H45" s="1001"/>
      <c r="I45" s="1001"/>
      <c r="J45" s="1001"/>
      <c r="K45" s="1001"/>
      <c r="L45" s="1002"/>
      <c r="M45" s="1003">
        <v>130</v>
      </c>
      <c r="N45" s="1004"/>
      <c r="O45" s="1005">
        <v>4386667</v>
      </c>
      <c r="P45" s="1005"/>
      <c r="Q45" s="1005"/>
      <c r="R45" s="1006"/>
      <c r="S45" s="1007"/>
      <c r="T45" s="1008"/>
      <c r="U45" s="1004"/>
      <c r="V45" s="1004"/>
      <c r="W45" s="1004"/>
      <c r="X45" s="1004"/>
      <c r="Y45" s="1004"/>
      <c r="Z45" s="1004"/>
      <c r="AA45" s="1004"/>
      <c r="AB45" s="1004"/>
      <c r="AC45" s="1004"/>
      <c r="AD45" s="1004"/>
      <c r="AE45" s="1004"/>
      <c r="AF45" s="1004"/>
      <c r="AG45" s="1005"/>
      <c r="AH45" s="1005"/>
      <c r="AI45" s="1005"/>
      <c r="AJ45" s="1006"/>
      <c r="AK45" s="1003">
        <v>130</v>
      </c>
      <c r="AL45" s="1004"/>
      <c r="AM45" s="1005">
        <v>4386667</v>
      </c>
      <c r="AN45" s="1005"/>
      <c r="AO45" s="1005"/>
      <c r="AP45" s="1125"/>
      <c r="AQ45" s="1003">
        <f aca="true" t="shared" si="1" ref="AQ45:AQ53">AK45-(M45+S45+Y45+AE45)</f>
        <v>0</v>
      </c>
      <c r="AR45" s="1004"/>
      <c r="AS45" s="1004"/>
      <c r="AT45" s="1005">
        <f aca="true" t="shared" si="2" ref="AT45:AT53">AM45-(O45+U45+AA45+AG45)</f>
        <v>0</v>
      </c>
      <c r="AU45" s="1004"/>
      <c r="AV45" s="1004"/>
      <c r="AW45" s="1004"/>
      <c r="AX45" s="1004"/>
      <c r="AY45" s="1063"/>
    </row>
    <row r="46" spans="1:51" ht="21.75" customHeight="1">
      <c r="A46" s="1123" t="s">
        <v>537</v>
      </c>
      <c r="B46" s="1124"/>
      <c r="C46" s="1124"/>
      <c r="D46" s="1124"/>
      <c r="E46" s="1124"/>
      <c r="F46" s="1001"/>
      <c r="G46" s="1001"/>
      <c r="H46" s="1001"/>
      <c r="I46" s="1001"/>
      <c r="J46" s="1001"/>
      <c r="K46" s="1001"/>
      <c r="L46" s="1002"/>
      <c r="M46" s="1003">
        <v>100</v>
      </c>
      <c r="N46" s="1004"/>
      <c r="O46" s="1005">
        <v>3525000</v>
      </c>
      <c r="P46" s="1005"/>
      <c r="Q46" s="1005"/>
      <c r="R46" s="1006"/>
      <c r="S46" s="1007"/>
      <c r="T46" s="1008"/>
      <c r="U46" s="1004"/>
      <c r="V46" s="1004"/>
      <c r="W46" s="1004"/>
      <c r="X46" s="1004"/>
      <c r="Y46" s="1004"/>
      <c r="Z46" s="1004"/>
      <c r="AA46" s="1005"/>
      <c r="AB46" s="1005"/>
      <c r="AC46" s="1005"/>
      <c r="AD46" s="1005"/>
      <c r="AE46" s="1004"/>
      <c r="AF46" s="1004"/>
      <c r="AG46" s="1005"/>
      <c r="AH46" s="1005"/>
      <c r="AI46" s="1005"/>
      <c r="AJ46" s="1006"/>
      <c r="AK46" s="1003">
        <v>114</v>
      </c>
      <c r="AL46" s="1004"/>
      <c r="AM46" s="1005">
        <v>3995000</v>
      </c>
      <c r="AN46" s="1005"/>
      <c r="AO46" s="1005"/>
      <c r="AP46" s="1125"/>
      <c r="AQ46" s="1003">
        <f t="shared" si="1"/>
        <v>14</v>
      </c>
      <c r="AR46" s="1004"/>
      <c r="AS46" s="1004"/>
      <c r="AT46" s="1005">
        <f t="shared" si="2"/>
        <v>470000</v>
      </c>
      <c r="AU46" s="1004"/>
      <c r="AV46" s="1004"/>
      <c r="AW46" s="1004"/>
      <c r="AX46" s="1004"/>
      <c r="AY46" s="1063"/>
    </row>
    <row r="47" spans="1:51" ht="21.75" customHeight="1">
      <c r="A47" s="1123" t="s">
        <v>538</v>
      </c>
      <c r="B47" s="1124"/>
      <c r="C47" s="1124"/>
      <c r="D47" s="1124"/>
      <c r="E47" s="1124"/>
      <c r="F47" s="1001"/>
      <c r="G47" s="1001"/>
      <c r="H47" s="1001"/>
      <c r="I47" s="1001"/>
      <c r="J47" s="1001"/>
      <c r="K47" s="1001"/>
      <c r="L47" s="1002"/>
      <c r="M47" s="1003">
        <v>102</v>
      </c>
      <c r="N47" s="1004"/>
      <c r="O47" s="1005">
        <v>8303333</v>
      </c>
      <c r="P47" s="1005"/>
      <c r="Q47" s="1005"/>
      <c r="R47" s="1006"/>
      <c r="S47" s="1007"/>
      <c r="T47" s="1008"/>
      <c r="U47" s="1004"/>
      <c r="V47" s="1004"/>
      <c r="W47" s="1004"/>
      <c r="X47" s="1004"/>
      <c r="Y47" s="1004"/>
      <c r="Z47" s="1004"/>
      <c r="AA47" s="1005"/>
      <c r="AB47" s="1005"/>
      <c r="AC47" s="1005"/>
      <c r="AD47" s="1005"/>
      <c r="AE47" s="1004"/>
      <c r="AF47" s="1004"/>
      <c r="AG47" s="1005"/>
      <c r="AH47" s="1005"/>
      <c r="AI47" s="1005"/>
      <c r="AJ47" s="1006"/>
      <c r="AK47" s="1003">
        <v>102</v>
      </c>
      <c r="AL47" s="1004"/>
      <c r="AM47" s="1005">
        <v>8303333</v>
      </c>
      <c r="AN47" s="1005"/>
      <c r="AO47" s="1005"/>
      <c r="AP47" s="1125"/>
      <c r="AQ47" s="1003">
        <f t="shared" si="1"/>
        <v>0</v>
      </c>
      <c r="AR47" s="1004"/>
      <c r="AS47" s="1004"/>
      <c r="AT47" s="1005">
        <f t="shared" si="2"/>
        <v>0</v>
      </c>
      <c r="AU47" s="1004"/>
      <c r="AV47" s="1004"/>
      <c r="AW47" s="1004"/>
      <c r="AX47" s="1004"/>
      <c r="AY47" s="1063"/>
    </row>
    <row r="48" spans="1:51" ht="21.75" customHeight="1">
      <c r="A48" s="1123" t="s">
        <v>539</v>
      </c>
      <c r="B48" s="1124"/>
      <c r="C48" s="1124"/>
      <c r="D48" s="1124"/>
      <c r="E48" s="1124"/>
      <c r="F48" s="1001"/>
      <c r="G48" s="1001"/>
      <c r="H48" s="1001"/>
      <c r="I48" s="1001"/>
      <c r="J48" s="1001"/>
      <c r="K48" s="1001"/>
      <c r="L48" s="1002"/>
      <c r="M48" s="1003">
        <v>100</v>
      </c>
      <c r="N48" s="1004"/>
      <c r="O48" s="1005">
        <v>9556667</v>
      </c>
      <c r="P48" s="1005"/>
      <c r="Q48" s="1005"/>
      <c r="R48" s="1006"/>
      <c r="S48" s="1007"/>
      <c r="T48" s="1008"/>
      <c r="U48" s="1004"/>
      <c r="V48" s="1004"/>
      <c r="W48" s="1004"/>
      <c r="X48" s="1004"/>
      <c r="Y48" s="1004"/>
      <c r="Z48" s="1004"/>
      <c r="AA48" s="1005"/>
      <c r="AB48" s="1005"/>
      <c r="AC48" s="1005"/>
      <c r="AD48" s="1005"/>
      <c r="AE48" s="1004"/>
      <c r="AF48" s="1004"/>
      <c r="AG48" s="1005"/>
      <c r="AH48" s="1005"/>
      <c r="AI48" s="1005"/>
      <c r="AJ48" s="1006"/>
      <c r="AK48" s="1003">
        <v>88</v>
      </c>
      <c r="AL48" s="1004"/>
      <c r="AM48" s="1005">
        <v>8381667</v>
      </c>
      <c r="AN48" s="1005"/>
      <c r="AO48" s="1005"/>
      <c r="AP48" s="1125"/>
      <c r="AQ48" s="1003">
        <f t="shared" si="1"/>
        <v>-12</v>
      </c>
      <c r="AR48" s="1004"/>
      <c r="AS48" s="1004"/>
      <c r="AT48" s="1005">
        <f t="shared" si="2"/>
        <v>-1175000</v>
      </c>
      <c r="AU48" s="1004"/>
      <c r="AV48" s="1004"/>
      <c r="AW48" s="1004"/>
      <c r="AX48" s="1004"/>
      <c r="AY48" s="1063"/>
    </row>
    <row r="49" spans="1:51" ht="21.75" customHeight="1">
      <c r="A49" s="1123" t="s">
        <v>566</v>
      </c>
      <c r="B49" s="1124"/>
      <c r="C49" s="1124"/>
      <c r="D49" s="1124"/>
      <c r="E49" s="1124"/>
      <c r="F49" s="1001"/>
      <c r="G49" s="1001"/>
      <c r="H49" s="1001"/>
      <c r="I49" s="1001"/>
      <c r="J49" s="1001"/>
      <c r="K49" s="1001"/>
      <c r="L49" s="1002"/>
      <c r="M49" s="1003">
        <v>270</v>
      </c>
      <c r="N49" s="1004"/>
      <c r="O49" s="1005">
        <v>4073333</v>
      </c>
      <c r="P49" s="1005"/>
      <c r="Q49" s="1005"/>
      <c r="R49" s="1006"/>
      <c r="S49" s="1007"/>
      <c r="T49" s="1008"/>
      <c r="U49" s="1004"/>
      <c r="V49" s="1004"/>
      <c r="W49" s="1004"/>
      <c r="X49" s="1004"/>
      <c r="Y49" s="1004"/>
      <c r="Z49" s="1004"/>
      <c r="AA49" s="1004"/>
      <c r="AB49" s="1004"/>
      <c r="AC49" s="1004"/>
      <c r="AD49" s="1004"/>
      <c r="AE49" s="1004"/>
      <c r="AF49" s="1004"/>
      <c r="AG49" s="1005"/>
      <c r="AH49" s="1005"/>
      <c r="AI49" s="1005"/>
      <c r="AJ49" s="1006"/>
      <c r="AK49" s="1003">
        <v>225</v>
      </c>
      <c r="AL49" s="1004"/>
      <c r="AM49" s="1005">
        <v>3446667</v>
      </c>
      <c r="AN49" s="1005"/>
      <c r="AO49" s="1005"/>
      <c r="AP49" s="1125"/>
      <c r="AQ49" s="1003">
        <f t="shared" si="1"/>
        <v>-45</v>
      </c>
      <c r="AR49" s="1004"/>
      <c r="AS49" s="1004"/>
      <c r="AT49" s="1005">
        <f t="shared" si="2"/>
        <v>-626666</v>
      </c>
      <c r="AU49" s="1004"/>
      <c r="AV49" s="1004"/>
      <c r="AW49" s="1004"/>
      <c r="AX49" s="1004"/>
      <c r="AY49" s="1063"/>
    </row>
    <row r="50" spans="1:51" ht="21.75" customHeight="1">
      <c r="A50" s="1123" t="s">
        <v>567</v>
      </c>
      <c r="B50" s="1124"/>
      <c r="C50" s="1124"/>
      <c r="D50" s="1124"/>
      <c r="E50" s="1124"/>
      <c r="F50" s="1001"/>
      <c r="G50" s="1001"/>
      <c r="H50" s="1001"/>
      <c r="I50" s="1001"/>
      <c r="J50" s="1001"/>
      <c r="K50" s="1001"/>
      <c r="L50" s="1002"/>
      <c r="M50" s="1003">
        <v>59</v>
      </c>
      <c r="N50" s="1004"/>
      <c r="O50" s="1005">
        <v>626667</v>
      </c>
      <c r="P50" s="1005"/>
      <c r="Q50" s="1005"/>
      <c r="R50" s="1006"/>
      <c r="S50" s="988"/>
      <c r="T50" s="989"/>
      <c r="U50" s="1004"/>
      <c r="V50" s="1004"/>
      <c r="W50" s="1004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5"/>
      <c r="AH50" s="1005"/>
      <c r="AI50" s="1005"/>
      <c r="AJ50" s="1006"/>
      <c r="AK50" s="1003">
        <v>40</v>
      </c>
      <c r="AL50" s="1004"/>
      <c r="AM50" s="1005">
        <v>470000</v>
      </c>
      <c r="AN50" s="1005"/>
      <c r="AO50" s="1005"/>
      <c r="AP50" s="1125"/>
      <c r="AQ50" s="1003">
        <f t="shared" si="1"/>
        <v>-19</v>
      </c>
      <c r="AR50" s="1004"/>
      <c r="AS50" s="1004"/>
      <c r="AT50" s="1005">
        <f t="shared" si="2"/>
        <v>-156667</v>
      </c>
      <c r="AU50" s="1004"/>
      <c r="AV50" s="1004"/>
      <c r="AW50" s="1004"/>
      <c r="AX50" s="1004"/>
      <c r="AY50" s="1063"/>
    </row>
    <row r="51" spans="1:51" ht="21.75" customHeight="1">
      <c r="A51" s="1123" t="s">
        <v>1015</v>
      </c>
      <c r="B51" s="1124"/>
      <c r="C51" s="1124"/>
      <c r="D51" s="1124"/>
      <c r="E51" s="1124"/>
      <c r="F51" s="1001"/>
      <c r="G51" s="1001"/>
      <c r="H51" s="1001"/>
      <c r="I51" s="1001"/>
      <c r="J51" s="1001"/>
      <c r="K51" s="1001"/>
      <c r="L51" s="1002"/>
      <c r="M51" s="1060">
        <v>115</v>
      </c>
      <c r="N51" s="1061"/>
      <c r="O51" s="996">
        <v>2350000</v>
      </c>
      <c r="P51" s="997"/>
      <c r="Q51" s="997"/>
      <c r="R51" s="998"/>
      <c r="S51" s="988"/>
      <c r="T51" s="989"/>
      <c r="U51" s="990"/>
      <c r="V51" s="991"/>
      <c r="W51" s="991"/>
      <c r="X51" s="989"/>
      <c r="Y51" s="990"/>
      <c r="Z51" s="989"/>
      <c r="AA51" s="990"/>
      <c r="AB51" s="991"/>
      <c r="AC51" s="991"/>
      <c r="AD51" s="989"/>
      <c r="AE51" s="990"/>
      <c r="AF51" s="989"/>
      <c r="AG51" s="992"/>
      <c r="AH51" s="993"/>
      <c r="AI51" s="993"/>
      <c r="AJ51" s="1129"/>
      <c r="AK51" s="1060">
        <v>115</v>
      </c>
      <c r="AL51" s="1061"/>
      <c r="AM51" s="996">
        <v>2350000</v>
      </c>
      <c r="AN51" s="997"/>
      <c r="AO51" s="997"/>
      <c r="AP51" s="998"/>
      <c r="AQ51" s="1003">
        <f t="shared" si="1"/>
        <v>0</v>
      </c>
      <c r="AR51" s="1004"/>
      <c r="AS51" s="1004"/>
      <c r="AT51" s="1005">
        <f t="shared" si="2"/>
        <v>0</v>
      </c>
      <c r="AU51" s="1004"/>
      <c r="AV51" s="1004"/>
      <c r="AW51" s="1004"/>
      <c r="AX51" s="1004"/>
      <c r="AY51" s="1063"/>
    </row>
    <row r="52" spans="1:51" ht="21.75" customHeight="1">
      <c r="A52" s="1123" t="s">
        <v>540</v>
      </c>
      <c r="B52" s="1124"/>
      <c r="C52" s="1124"/>
      <c r="D52" s="1124"/>
      <c r="E52" s="1124"/>
      <c r="F52" s="1001"/>
      <c r="G52" s="1001"/>
      <c r="H52" s="1001"/>
      <c r="I52" s="1001"/>
      <c r="J52" s="1001"/>
      <c r="K52" s="1001"/>
      <c r="L52" s="1002"/>
      <c r="M52" s="1003">
        <v>306</v>
      </c>
      <c r="N52" s="1004"/>
      <c r="O52" s="1005">
        <v>2271667</v>
      </c>
      <c r="P52" s="1005"/>
      <c r="Q52" s="1005"/>
      <c r="R52" s="1006"/>
      <c r="S52" s="1007"/>
      <c r="T52" s="1008"/>
      <c r="U52" s="1004"/>
      <c r="V52" s="1004"/>
      <c r="W52" s="1004"/>
      <c r="X52" s="1004"/>
      <c r="Y52" s="1004"/>
      <c r="Z52" s="1004"/>
      <c r="AA52" s="1004"/>
      <c r="AB52" s="1004"/>
      <c r="AC52" s="1004"/>
      <c r="AD52" s="1004"/>
      <c r="AE52" s="1004"/>
      <c r="AF52" s="1004"/>
      <c r="AG52" s="1005"/>
      <c r="AH52" s="1005"/>
      <c r="AI52" s="1005"/>
      <c r="AJ52" s="1006"/>
      <c r="AK52" s="1003">
        <v>332</v>
      </c>
      <c r="AL52" s="1004"/>
      <c r="AM52" s="1005">
        <v>2506667</v>
      </c>
      <c r="AN52" s="1005"/>
      <c r="AO52" s="1005"/>
      <c r="AP52" s="1125"/>
      <c r="AQ52" s="1003">
        <f t="shared" si="1"/>
        <v>26</v>
      </c>
      <c r="AR52" s="1004"/>
      <c r="AS52" s="1004"/>
      <c r="AT52" s="1005">
        <f t="shared" si="2"/>
        <v>235000</v>
      </c>
      <c r="AU52" s="1004"/>
      <c r="AV52" s="1004"/>
      <c r="AW52" s="1004"/>
      <c r="AX52" s="1004"/>
      <c r="AY52" s="1063"/>
    </row>
    <row r="53" spans="1:51" ht="21.75" customHeight="1" thickBot="1">
      <c r="A53" s="1187" t="s">
        <v>568</v>
      </c>
      <c r="B53" s="1188"/>
      <c r="C53" s="1188"/>
      <c r="D53" s="1188"/>
      <c r="E53" s="1188"/>
      <c r="F53" s="1189"/>
      <c r="G53" s="1189"/>
      <c r="H53" s="1189"/>
      <c r="I53" s="1189"/>
      <c r="J53" s="1189"/>
      <c r="K53" s="1189"/>
      <c r="L53" s="1190"/>
      <c r="M53" s="1003">
        <v>59</v>
      </c>
      <c r="N53" s="1004"/>
      <c r="O53" s="1005">
        <v>313333</v>
      </c>
      <c r="P53" s="1005"/>
      <c r="Q53" s="1005"/>
      <c r="R53" s="1006"/>
      <c r="S53" s="1007"/>
      <c r="T53" s="1008"/>
      <c r="U53" s="1004"/>
      <c r="V53" s="1004"/>
      <c r="W53" s="1004"/>
      <c r="X53" s="1004"/>
      <c r="Y53" s="1004"/>
      <c r="Z53" s="1004"/>
      <c r="AA53" s="1004"/>
      <c r="AB53" s="1004"/>
      <c r="AC53" s="1004"/>
      <c r="AD53" s="1004"/>
      <c r="AE53" s="1004"/>
      <c r="AF53" s="1004"/>
      <c r="AG53" s="1005"/>
      <c r="AH53" s="1005"/>
      <c r="AI53" s="1005"/>
      <c r="AJ53" s="1006"/>
      <c r="AK53" s="1003">
        <v>78</v>
      </c>
      <c r="AL53" s="1004"/>
      <c r="AM53" s="1005">
        <v>391667</v>
      </c>
      <c r="AN53" s="1005"/>
      <c r="AO53" s="1005"/>
      <c r="AP53" s="1125"/>
      <c r="AQ53" s="1183">
        <f t="shared" si="1"/>
        <v>19</v>
      </c>
      <c r="AR53" s="1184"/>
      <c r="AS53" s="1184"/>
      <c r="AT53" s="1185">
        <f t="shared" si="2"/>
        <v>78334</v>
      </c>
      <c r="AU53" s="1184"/>
      <c r="AV53" s="1184"/>
      <c r="AW53" s="1184"/>
      <c r="AX53" s="1184"/>
      <c r="AY53" s="1186"/>
    </row>
    <row r="54" spans="1:51" ht="21.75" customHeight="1" thickBot="1">
      <c r="A54" s="1180" t="s">
        <v>495</v>
      </c>
      <c r="B54" s="1181"/>
      <c r="C54" s="1181"/>
      <c r="D54" s="1181"/>
      <c r="E54" s="1181"/>
      <c r="F54" s="1091"/>
      <c r="G54" s="1091"/>
      <c r="H54" s="1091"/>
      <c r="I54" s="1091"/>
      <c r="J54" s="1091"/>
      <c r="K54" s="1091"/>
      <c r="L54" s="1092"/>
      <c r="M54" s="1182">
        <f>SUM(M34:N53)</f>
        <v>64775</v>
      </c>
      <c r="N54" s="1179"/>
      <c r="O54" s="1176">
        <f>SUM(O34:R53)</f>
        <v>595116799</v>
      </c>
      <c r="P54" s="1176"/>
      <c r="Q54" s="1176"/>
      <c r="R54" s="1177"/>
      <c r="S54" s="1182">
        <f>SUM(S34:S53)</f>
        <v>0</v>
      </c>
      <c r="T54" s="1179"/>
      <c r="U54" s="1179">
        <f>SUM(U34:U53)</f>
        <v>0</v>
      </c>
      <c r="V54" s="1179"/>
      <c r="W54" s="1179"/>
      <c r="X54" s="1179"/>
      <c r="Y54" s="1179">
        <f>SUM(Y34:Y53)</f>
        <v>0</v>
      </c>
      <c r="Z54" s="1179"/>
      <c r="AA54" s="1179">
        <f>SUM(AA34:AA53)</f>
        <v>0</v>
      </c>
      <c r="AB54" s="1179"/>
      <c r="AC54" s="1179"/>
      <c r="AD54" s="1179"/>
      <c r="AE54" s="1179">
        <f>SUM(AE34:AF53)</f>
        <v>16</v>
      </c>
      <c r="AF54" s="1179"/>
      <c r="AG54" s="1176">
        <f>SUM(AG34:AJ53)</f>
        <v>1018333</v>
      </c>
      <c r="AH54" s="1176"/>
      <c r="AI54" s="1176"/>
      <c r="AJ54" s="1177"/>
      <c r="AK54" s="1178">
        <f>SUM(AK34:AL53)</f>
        <v>64737</v>
      </c>
      <c r="AL54" s="1176"/>
      <c r="AM54" s="1176">
        <f>SUM(AM34:AP53)</f>
        <v>591016190</v>
      </c>
      <c r="AN54" s="1176"/>
      <c r="AO54" s="1176"/>
      <c r="AP54" s="1177"/>
      <c r="AQ54" s="1025">
        <f>SUM(AQ34:AQ53)</f>
        <v>-53</v>
      </c>
      <c r="AR54" s="1026"/>
      <c r="AS54" s="1027"/>
      <c r="AT54" s="1143">
        <f>SUM(AT34:AT53)</f>
        <v>-3759998</v>
      </c>
      <c r="AU54" s="1144"/>
      <c r="AV54" s="1144"/>
      <c r="AW54" s="1144"/>
      <c r="AX54" s="1144"/>
      <c r="AY54" s="1145"/>
    </row>
    <row r="55" spans="1:51" ht="21.75" customHeight="1">
      <c r="A55" s="912"/>
      <c r="B55" s="912"/>
      <c r="C55" s="912"/>
      <c r="D55" s="912"/>
      <c r="E55" s="912"/>
      <c r="F55" s="913"/>
      <c r="G55" s="913"/>
      <c r="H55" s="913"/>
      <c r="I55" s="913"/>
      <c r="J55" s="913"/>
      <c r="K55" s="913"/>
      <c r="L55" s="913"/>
      <c r="M55" s="915"/>
      <c r="N55" s="915"/>
      <c r="O55" s="917"/>
      <c r="P55" s="917"/>
      <c r="Q55" s="917"/>
      <c r="R55" s="917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7"/>
      <c r="AH55" s="917"/>
      <c r="AI55" s="917"/>
      <c r="AJ55" s="917"/>
      <c r="AK55" s="917"/>
      <c r="AL55" s="917"/>
      <c r="AM55" s="917"/>
      <c r="AN55" s="917"/>
      <c r="AO55" s="917"/>
      <c r="AP55" s="917"/>
      <c r="AQ55" s="918"/>
      <c r="AR55" s="918"/>
      <c r="AS55" s="918"/>
      <c r="AT55" s="917"/>
      <c r="AU55" s="915"/>
      <c r="AV55" s="915"/>
      <c r="AW55" s="915"/>
      <c r="AX55" s="915"/>
      <c r="AY55" s="915"/>
    </row>
    <row r="56" spans="1:51" ht="21.75" customHeight="1">
      <c r="A56" s="912"/>
      <c r="B56" s="912"/>
      <c r="C56" s="912"/>
      <c r="D56" s="912"/>
      <c r="E56" s="912"/>
      <c r="F56" s="913"/>
      <c r="G56" s="913"/>
      <c r="H56" s="913"/>
      <c r="I56" s="913"/>
      <c r="J56" s="913"/>
      <c r="K56" s="913"/>
      <c r="L56" s="913"/>
      <c r="M56" s="915"/>
      <c r="N56" s="915"/>
      <c r="O56" s="917"/>
      <c r="P56" s="917"/>
      <c r="Q56" s="917"/>
      <c r="R56" s="917"/>
      <c r="S56" s="915"/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7"/>
      <c r="AH56" s="917"/>
      <c r="AI56" s="917"/>
      <c r="AJ56" s="917"/>
      <c r="AK56" s="917"/>
      <c r="AL56" s="917"/>
      <c r="AM56" s="917"/>
      <c r="AN56" s="917"/>
      <c r="AO56" s="917"/>
      <c r="AP56" s="917"/>
      <c r="AQ56" s="918"/>
      <c r="AR56" s="918"/>
      <c r="AS56" s="918"/>
      <c r="AT56" s="917"/>
      <c r="AU56" s="915"/>
      <c r="AV56" s="915"/>
      <c r="AW56" s="915"/>
      <c r="AX56" s="915"/>
      <c r="AY56" s="915"/>
    </row>
    <row r="57" spans="1:51" ht="21.75" customHeight="1">
      <c r="A57" s="912"/>
      <c r="B57" s="912"/>
      <c r="C57" s="912"/>
      <c r="D57" s="912"/>
      <c r="E57" s="912"/>
      <c r="F57" s="913"/>
      <c r="G57" s="913"/>
      <c r="H57" s="913"/>
      <c r="I57" s="913"/>
      <c r="J57" s="913"/>
      <c r="K57" s="913"/>
      <c r="L57" s="913"/>
      <c r="M57" s="915"/>
      <c r="N57" s="915"/>
      <c r="O57" s="917"/>
      <c r="P57" s="917"/>
      <c r="Q57" s="917"/>
      <c r="R57" s="917"/>
      <c r="S57" s="915"/>
      <c r="T57" s="915"/>
      <c r="U57" s="915"/>
      <c r="V57" s="915"/>
      <c r="W57" s="915"/>
      <c r="X57" s="915"/>
      <c r="Y57" s="915"/>
      <c r="Z57" s="915"/>
      <c r="AA57" s="915"/>
      <c r="AB57" s="915"/>
      <c r="AC57" s="915"/>
      <c r="AD57" s="915"/>
      <c r="AE57" s="915"/>
      <c r="AF57" s="915"/>
      <c r="AG57" s="917"/>
      <c r="AH57" s="917"/>
      <c r="AI57" s="917"/>
      <c r="AJ57" s="917"/>
      <c r="AK57" s="917"/>
      <c r="AL57" s="917"/>
      <c r="AM57" s="917"/>
      <c r="AN57" s="917"/>
      <c r="AO57" s="917"/>
      <c r="AP57" s="917"/>
      <c r="AQ57" s="918"/>
      <c r="AR57" s="918"/>
      <c r="AS57" s="918"/>
      <c r="AT57" s="917"/>
      <c r="AU57" s="915"/>
      <c r="AV57" s="915"/>
      <c r="AW57" s="915"/>
      <c r="AX57" s="915"/>
      <c r="AY57" s="915"/>
    </row>
    <row r="58" spans="1:51" ht="21.75" customHeight="1">
      <c r="A58" s="912"/>
      <c r="B58" s="912"/>
      <c r="C58" s="912"/>
      <c r="D58" s="912"/>
      <c r="E58" s="912"/>
      <c r="F58" s="913"/>
      <c r="G58" s="913"/>
      <c r="H58" s="913"/>
      <c r="I58" s="913"/>
      <c r="J58" s="913"/>
      <c r="K58" s="913"/>
      <c r="L58" s="913"/>
      <c r="M58" s="915"/>
      <c r="N58" s="915"/>
      <c r="O58" s="917"/>
      <c r="P58" s="917"/>
      <c r="Q58" s="917"/>
      <c r="R58" s="917"/>
      <c r="S58" s="915"/>
      <c r="T58" s="915"/>
      <c r="U58" s="915"/>
      <c r="V58" s="915"/>
      <c r="W58" s="915"/>
      <c r="X58" s="915"/>
      <c r="Y58" s="915"/>
      <c r="Z58" s="915"/>
      <c r="AA58" s="915"/>
      <c r="AB58" s="915"/>
      <c r="AC58" s="915"/>
      <c r="AD58" s="915"/>
      <c r="AE58" s="915"/>
      <c r="AF58" s="915"/>
      <c r="AG58" s="917"/>
      <c r="AH58" s="917"/>
      <c r="AI58" s="917"/>
      <c r="AJ58" s="917"/>
      <c r="AK58" s="917"/>
      <c r="AL58" s="917"/>
      <c r="AM58" s="917"/>
      <c r="AN58" s="917"/>
      <c r="AO58" s="917"/>
      <c r="AP58" s="917"/>
      <c r="AQ58" s="918"/>
      <c r="AR58" s="918"/>
      <c r="AS58" s="918"/>
      <c r="AT58" s="917"/>
      <c r="AU58" s="915"/>
      <c r="AV58" s="915"/>
      <c r="AW58" s="915"/>
      <c r="AX58" s="915"/>
      <c r="AY58" s="915"/>
    </row>
    <row r="59" spans="1:51" ht="21.75" customHeight="1">
      <c r="A59" s="912"/>
      <c r="B59" s="912"/>
      <c r="C59" s="912"/>
      <c r="D59" s="912"/>
      <c r="E59" s="912"/>
      <c r="F59" s="913"/>
      <c r="G59" s="913"/>
      <c r="H59" s="913"/>
      <c r="I59" s="913"/>
      <c r="J59" s="913"/>
      <c r="K59" s="913"/>
      <c r="L59" s="913"/>
      <c r="M59" s="915"/>
      <c r="N59" s="915"/>
      <c r="O59" s="917"/>
      <c r="P59" s="917"/>
      <c r="Q59" s="917"/>
      <c r="R59" s="917"/>
      <c r="S59" s="915"/>
      <c r="T59" s="915"/>
      <c r="U59" s="915"/>
      <c r="V59" s="915"/>
      <c r="W59" s="915"/>
      <c r="X59" s="915"/>
      <c r="Y59" s="915"/>
      <c r="Z59" s="915"/>
      <c r="AA59" s="915"/>
      <c r="AB59" s="915"/>
      <c r="AC59" s="915"/>
      <c r="AD59" s="915"/>
      <c r="AE59" s="915"/>
      <c r="AF59" s="915"/>
      <c r="AG59" s="917"/>
      <c r="AH59" s="917"/>
      <c r="AI59" s="917"/>
      <c r="AJ59" s="917"/>
      <c r="AK59" s="917"/>
      <c r="AL59" s="917"/>
      <c r="AM59" s="917"/>
      <c r="AN59" s="917"/>
      <c r="AO59" s="917"/>
      <c r="AP59" s="917"/>
      <c r="AQ59" s="918"/>
      <c r="AR59" s="918"/>
      <c r="AS59" s="918"/>
      <c r="AT59" s="917"/>
      <c r="AU59" s="915"/>
      <c r="AV59" s="915"/>
      <c r="AW59" s="915"/>
      <c r="AX59" s="915"/>
      <c r="AY59" s="915"/>
    </row>
    <row r="60" spans="1:51" ht="21.75" customHeight="1">
      <c r="A60" s="912"/>
      <c r="B60" s="912"/>
      <c r="C60" s="912"/>
      <c r="D60" s="912"/>
      <c r="E60" s="912"/>
      <c r="F60" s="913"/>
      <c r="G60" s="913"/>
      <c r="H60" s="913"/>
      <c r="I60" s="913"/>
      <c r="J60" s="913"/>
      <c r="K60" s="913"/>
      <c r="L60" s="913"/>
      <c r="M60" s="915"/>
      <c r="N60" s="915"/>
      <c r="O60" s="917"/>
      <c r="P60" s="917"/>
      <c r="Q60" s="917"/>
      <c r="R60" s="917"/>
      <c r="S60" s="915"/>
      <c r="T60" s="915"/>
      <c r="U60" s="915"/>
      <c r="V60" s="915"/>
      <c r="W60" s="915"/>
      <c r="X60" s="915"/>
      <c r="Y60" s="915"/>
      <c r="Z60" s="915"/>
      <c r="AA60" s="915"/>
      <c r="AB60" s="915"/>
      <c r="AC60" s="915"/>
      <c r="AD60" s="915"/>
      <c r="AE60" s="915"/>
      <c r="AF60" s="915"/>
      <c r="AG60" s="917"/>
      <c r="AH60" s="917"/>
      <c r="AI60" s="917"/>
      <c r="AJ60" s="917"/>
      <c r="AK60" s="917"/>
      <c r="AL60" s="917"/>
      <c r="AM60" s="917"/>
      <c r="AN60" s="917"/>
      <c r="AO60" s="917"/>
      <c r="AP60" s="917"/>
      <c r="AQ60" s="918"/>
      <c r="AR60" s="918"/>
      <c r="AS60" s="918"/>
      <c r="AT60" s="917"/>
      <c r="AU60" s="915"/>
      <c r="AV60" s="915"/>
      <c r="AW60" s="915"/>
      <c r="AX60" s="915"/>
      <c r="AY60" s="915"/>
    </row>
    <row r="61" spans="1:50" ht="18" customHeight="1" thickBot="1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919"/>
      <c r="AR61" s="919"/>
      <c r="AS61" s="919"/>
      <c r="AT61" s="919"/>
      <c r="AU61" s="919"/>
      <c r="AV61" s="919"/>
      <c r="AW61" s="911"/>
      <c r="AX61" s="341" t="s">
        <v>485</v>
      </c>
    </row>
    <row r="62" spans="1:51" ht="27" customHeight="1">
      <c r="A62" s="1096" t="s">
        <v>559</v>
      </c>
      <c r="B62" s="1097"/>
      <c r="C62" s="1097"/>
      <c r="D62" s="1097"/>
      <c r="E62" s="1097"/>
      <c r="F62" s="1097"/>
      <c r="G62" s="1097"/>
      <c r="H62" s="1097"/>
      <c r="I62" s="1097"/>
      <c r="J62" s="1097"/>
      <c r="K62" s="1097"/>
      <c r="L62" s="1097"/>
      <c r="M62" s="1166" t="s">
        <v>486</v>
      </c>
      <c r="N62" s="1167"/>
      <c r="O62" s="1167"/>
      <c r="P62" s="1167"/>
      <c r="Q62" s="1167"/>
      <c r="R62" s="1167"/>
      <c r="S62" s="1170" t="s">
        <v>487</v>
      </c>
      <c r="T62" s="1106"/>
      <c r="U62" s="1106"/>
      <c r="V62" s="1106"/>
      <c r="W62" s="1106"/>
      <c r="X62" s="1106"/>
      <c r="Y62" s="1106"/>
      <c r="Z62" s="1106"/>
      <c r="AA62" s="1106"/>
      <c r="AB62" s="1106"/>
      <c r="AC62" s="1106"/>
      <c r="AD62" s="1106"/>
      <c r="AE62" s="1106"/>
      <c r="AF62" s="1106"/>
      <c r="AG62" s="1106"/>
      <c r="AH62" s="1106"/>
      <c r="AI62" s="1106"/>
      <c r="AJ62" s="1171"/>
      <c r="AK62" s="1172" t="s">
        <v>488</v>
      </c>
      <c r="AL62" s="1173"/>
      <c r="AM62" s="1173"/>
      <c r="AN62" s="1173"/>
      <c r="AO62" s="1173"/>
      <c r="AP62" s="1173"/>
      <c r="AQ62" s="1167" t="s">
        <v>489</v>
      </c>
      <c r="AR62" s="1167"/>
      <c r="AS62" s="1167"/>
      <c r="AT62" s="1167"/>
      <c r="AU62" s="1167"/>
      <c r="AV62" s="1167"/>
      <c r="AW62" s="1167"/>
      <c r="AX62" s="1167"/>
      <c r="AY62" s="1167"/>
    </row>
    <row r="63" spans="1:51" ht="16.5" customHeight="1">
      <c r="A63" s="1099"/>
      <c r="B63" s="1100"/>
      <c r="C63" s="1100"/>
      <c r="D63" s="1100"/>
      <c r="E63" s="1100"/>
      <c r="F63" s="1100"/>
      <c r="G63" s="1100"/>
      <c r="H63" s="1100"/>
      <c r="I63" s="1100"/>
      <c r="J63" s="1100"/>
      <c r="K63" s="1100"/>
      <c r="L63" s="1100"/>
      <c r="M63" s="1168"/>
      <c r="N63" s="1169"/>
      <c r="O63" s="1169"/>
      <c r="P63" s="1169"/>
      <c r="Q63" s="1169"/>
      <c r="R63" s="1169"/>
      <c r="S63" s="1117" t="s">
        <v>490</v>
      </c>
      <c r="T63" s="1115"/>
      <c r="U63" s="1115"/>
      <c r="V63" s="1115"/>
      <c r="W63" s="1115"/>
      <c r="X63" s="1115"/>
      <c r="Y63" s="1115" t="s">
        <v>491</v>
      </c>
      <c r="Z63" s="1115"/>
      <c r="AA63" s="1115"/>
      <c r="AB63" s="1115"/>
      <c r="AC63" s="1115"/>
      <c r="AD63" s="1115"/>
      <c r="AE63" s="1115"/>
      <c r="AF63" s="1115"/>
      <c r="AG63" s="1115"/>
      <c r="AH63" s="1115"/>
      <c r="AI63" s="1115"/>
      <c r="AJ63" s="1116"/>
      <c r="AK63" s="1174"/>
      <c r="AL63" s="1175"/>
      <c r="AM63" s="1175"/>
      <c r="AN63" s="1175"/>
      <c r="AO63" s="1175"/>
      <c r="AP63" s="1175"/>
      <c r="AQ63" s="1169"/>
      <c r="AR63" s="1169"/>
      <c r="AS63" s="1169"/>
      <c r="AT63" s="1169"/>
      <c r="AU63" s="1169"/>
      <c r="AV63" s="1169"/>
      <c r="AW63" s="1169"/>
      <c r="AX63" s="1169"/>
      <c r="AY63" s="1169"/>
    </row>
    <row r="64" spans="1:51" ht="21" customHeight="1" thickBot="1">
      <c r="A64" s="1164"/>
      <c r="B64" s="1165"/>
      <c r="C64" s="1165"/>
      <c r="D64" s="1165"/>
      <c r="E64" s="1165"/>
      <c r="F64" s="1165"/>
      <c r="G64" s="1165"/>
      <c r="H64" s="1165"/>
      <c r="I64" s="1165"/>
      <c r="J64" s="1165"/>
      <c r="K64" s="1165"/>
      <c r="L64" s="1165"/>
      <c r="M64" s="1163" t="s">
        <v>492</v>
      </c>
      <c r="N64" s="1161"/>
      <c r="O64" s="1161" t="s">
        <v>493</v>
      </c>
      <c r="P64" s="1161"/>
      <c r="Q64" s="1161"/>
      <c r="R64" s="1161"/>
      <c r="S64" s="1162" t="s">
        <v>492</v>
      </c>
      <c r="T64" s="1162"/>
      <c r="U64" s="1162" t="s">
        <v>493</v>
      </c>
      <c r="V64" s="1162"/>
      <c r="W64" s="1162"/>
      <c r="X64" s="1162"/>
      <c r="Y64" s="1162" t="s">
        <v>492</v>
      </c>
      <c r="Z64" s="1162"/>
      <c r="AA64" s="1162" t="s">
        <v>493</v>
      </c>
      <c r="AB64" s="1162"/>
      <c r="AC64" s="1162"/>
      <c r="AD64" s="1162"/>
      <c r="AE64" s="1162" t="s">
        <v>492</v>
      </c>
      <c r="AF64" s="1162"/>
      <c r="AG64" s="1162" t="s">
        <v>493</v>
      </c>
      <c r="AH64" s="1162"/>
      <c r="AI64" s="1162"/>
      <c r="AJ64" s="1162"/>
      <c r="AK64" s="1161" t="s">
        <v>492</v>
      </c>
      <c r="AL64" s="1161"/>
      <c r="AM64" s="1161" t="s">
        <v>493</v>
      </c>
      <c r="AN64" s="1161"/>
      <c r="AO64" s="1161"/>
      <c r="AP64" s="1161"/>
      <c r="AQ64" s="1161" t="s">
        <v>492</v>
      </c>
      <c r="AR64" s="1161"/>
      <c r="AS64" s="1161"/>
      <c r="AT64" s="1161" t="s">
        <v>493</v>
      </c>
      <c r="AU64" s="1161"/>
      <c r="AV64" s="1161"/>
      <c r="AW64" s="1161"/>
      <c r="AX64" s="1161"/>
      <c r="AY64" s="1161"/>
    </row>
    <row r="65" spans="1:51" ht="21.75" customHeight="1" thickBot="1">
      <c r="A65" s="1156" t="s">
        <v>496</v>
      </c>
      <c r="B65" s="1157"/>
      <c r="C65" s="1157"/>
      <c r="D65" s="1157"/>
      <c r="E65" s="1157"/>
      <c r="F65" s="1158"/>
      <c r="G65" s="1158"/>
      <c r="H65" s="1158"/>
      <c r="I65" s="1158"/>
      <c r="J65" s="1158"/>
      <c r="K65" s="1158"/>
      <c r="L65" s="1159"/>
      <c r="M65" s="1152">
        <f>M54</f>
        <v>64775</v>
      </c>
      <c r="N65" s="1150"/>
      <c r="O65" s="1150">
        <f>O54</f>
        <v>595116799</v>
      </c>
      <c r="P65" s="1150"/>
      <c r="Q65" s="1150"/>
      <c r="R65" s="1151"/>
      <c r="S65" s="1160" t="e">
        <f>SUM(#REF!)</f>
        <v>#REF!</v>
      </c>
      <c r="T65" s="1154"/>
      <c r="U65" s="1153" t="e">
        <f>SUM(#REF!)</f>
        <v>#REF!</v>
      </c>
      <c r="V65" s="1144"/>
      <c r="W65" s="1144"/>
      <c r="X65" s="1154"/>
      <c r="Y65" s="1153" t="e">
        <f>SUM(#REF!)</f>
        <v>#REF!</v>
      </c>
      <c r="Z65" s="1154"/>
      <c r="AA65" s="1153" t="e">
        <f>SUM(#REF!)</f>
        <v>#REF!</v>
      </c>
      <c r="AB65" s="1144"/>
      <c r="AC65" s="1144"/>
      <c r="AD65" s="1154"/>
      <c r="AE65" s="1155">
        <f>AE54</f>
        <v>16</v>
      </c>
      <c r="AF65" s="1155"/>
      <c r="AG65" s="1150">
        <f>AG54</f>
        <v>1018333</v>
      </c>
      <c r="AH65" s="1150"/>
      <c r="AI65" s="1150"/>
      <c r="AJ65" s="1151"/>
      <c r="AK65" s="1152">
        <f>AK54</f>
        <v>64737</v>
      </c>
      <c r="AL65" s="1150"/>
      <c r="AM65" s="1150">
        <f>AM54</f>
        <v>591016190</v>
      </c>
      <c r="AN65" s="1150"/>
      <c r="AO65" s="1150"/>
      <c r="AP65" s="1151"/>
      <c r="AQ65" s="1025">
        <f>AQ54</f>
        <v>-53</v>
      </c>
      <c r="AR65" s="1026"/>
      <c r="AS65" s="1027"/>
      <c r="AT65" s="1143">
        <f>AT54</f>
        <v>-3759998</v>
      </c>
      <c r="AU65" s="1144"/>
      <c r="AV65" s="1144"/>
      <c r="AW65" s="1144"/>
      <c r="AX65" s="1144"/>
      <c r="AY65" s="1145"/>
    </row>
    <row r="66" spans="1:51" ht="21.75" customHeight="1">
      <c r="A66" s="1146" t="s">
        <v>1016</v>
      </c>
      <c r="B66" s="1147"/>
      <c r="C66" s="1147"/>
      <c r="D66" s="1147"/>
      <c r="E66" s="1147"/>
      <c r="F66" s="1148"/>
      <c r="G66" s="1148"/>
      <c r="H66" s="1148"/>
      <c r="I66" s="1148"/>
      <c r="J66" s="1148"/>
      <c r="K66" s="1148"/>
      <c r="L66" s="1149"/>
      <c r="M66" s="1076">
        <v>97</v>
      </c>
      <c r="N66" s="1077"/>
      <c r="O66" s="1078">
        <v>940000</v>
      </c>
      <c r="P66" s="1078"/>
      <c r="Q66" s="1078"/>
      <c r="R66" s="1079"/>
      <c r="S66" s="1064"/>
      <c r="T66" s="1065"/>
      <c r="U66" s="1077"/>
      <c r="V66" s="1077"/>
      <c r="W66" s="1077"/>
      <c r="X66" s="1077"/>
      <c r="Y66" s="1077"/>
      <c r="Z66" s="1077"/>
      <c r="AA66" s="1077"/>
      <c r="AB66" s="1077"/>
      <c r="AC66" s="1077"/>
      <c r="AD66" s="1077"/>
      <c r="AE66" s="1077"/>
      <c r="AF66" s="1077"/>
      <c r="AG66" s="1078"/>
      <c r="AH66" s="1078"/>
      <c r="AI66" s="1078"/>
      <c r="AJ66" s="1079"/>
      <c r="AK66" s="1076">
        <v>80</v>
      </c>
      <c r="AL66" s="1077"/>
      <c r="AM66" s="1078">
        <v>783333</v>
      </c>
      <c r="AN66" s="1078"/>
      <c r="AO66" s="1078"/>
      <c r="AP66" s="1138"/>
      <c r="AQ66" s="1139">
        <f aca="true" t="shared" si="3" ref="AQ66:AQ88">AK66-(M66+S66+Y66+AE66)</f>
        <v>-17</v>
      </c>
      <c r="AR66" s="1140"/>
      <c r="AS66" s="1140"/>
      <c r="AT66" s="1141">
        <f aca="true" t="shared" si="4" ref="AT66:AT88">AM66-(O66+U66+AA66+AG66)</f>
        <v>-156667</v>
      </c>
      <c r="AU66" s="1140"/>
      <c r="AV66" s="1140"/>
      <c r="AW66" s="1140"/>
      <c r="AX66" s="1140"/>
      <c r="AY66" s="1142"/>
    </row>
    <row r="67" spans="1:51" ht="21.75" customHeight="1">
      <c r="A67" s="1123" t="s">
        <v>569</v>
      </c>
      <c r="B67" s="1124"/>
      <c r="C67" s="1124"/>
      <c r="D67" s="1124"/>
      <c r="E67" s="1124"/>
      <c r="F67" s="1001"/>
      <c r="G67" s="1001"/>
      <c r="H67" s="1001"/>
      <c r="I67" s="1001"/>
      <c r="J67" s="1001"/>
      <c r="K67" s="1001"/>
      <c r="L67" s="1002"/>
      <c r="M67" s="1135">
        <v>212</v>
      </c>
      <c r="N67" s="1136"/>
      <c r="O67" s="1125">
        <v>4946667</v>
      </c>
      <c r="P67" s="1131"/>
      <c r="Q67" s="1131"/>
      <c r="R67" s="1132"/>
      <c r="S67" s="1060"/>
      <c r="T67" s="1061"/>
      <c r="U67" s="1130"/>
      <c r="V67" s="1137"/>
      <c r="W67" s="1137"/>
      <c r="X67" s="1136"/>
      <c r="Y67" s="1130"/>
      <c r="Z67" s="1136"/>
      <c r="AA67" s="1130"/>
      <c r="AB67" s="1137"/>
      <c r="AC67" s="1137"/>
      <c r="AD67" s="1136"/>
      <c r="AE67" s="1130"/>
      <c r="AF67" s="1136"/>
      <c r="AG67" s="1125"/>
      <c r="AH67" s="1131"/>
      <c r="AI67" s="1131"/>
      <c r="AJ67" s="1132"/>
      <c r="AK67" s="1135">
        <v>212</v>
      </c>
      <c r="AL67" s="1136"/>
      <c r="AM67" s="1125">
        <v>4946667</v>
      </c>
      <c r="AN67" s="1131"/>
      <c r="AO67" s="1131"/>
      <c r="AP67" s="1132"/>
      <c r="AQ67" s="1135">
        <f t="shared" si="3"/>
        <v>0</v>
      </c>
      <c r="AR67" s="1137"/>
      <c r="AS67" s="1136"/>
      <c r="AT67" s="1125">
        <f t="shared" si="4"/>
        <v>0</v>
      </c>
      <c r="AU67" s="1131"/>
      <c r="AV67" s="1131"/>
      <c r="AW67" s="1131"/>
      <c r="AX67" s="1131"/>
      <c r="AY67" s="1132"/>
    </row>
    <row r="68" spans="1:51" ht="21.75" customHeight="1">
      <c r="A68" s="1123" t="s">
        <v>570</v>
      </c>
      <c r="B68" s="1124"/>
      <c r="C68" s="1124"/>
      <c r="D68" s="1124"/>
      <c r="E68" s="1124"/>
      <c r="F68" s="1001"/>
      <c r="G68" s="1001"/>
      <c r="H68" s="1001"/>
      <c r="I68" s="1001"/>
      <c r="J68" s="1001"/>
      <c r="K68" s="1001"/>
      <c r="L68" s="1002"/>
      <c r="M68" s="1133">
        <v>65</v>
      </c>
      <c r="N68" s="1134"/>
      <c r="O68" s="1005">
        <v>1516667</v>
      </c>
      <c r="P68" s="1005"/>
      <c r="Q68" s="1005"/>
      <c r="R68" s="1006"/>
      <c r="S68" s="1007"/>
      <c r="T68" s="1008"/>
      <c r="U68" s="1004"/>
      <c r="V68" s="1004"/>
      <c r="W68" s="1004"/>
      <c r="X68" s="1004"/>
      <c r="Y68" s="1004"/>
      <c r="Z68" s="1004"/>
      <c r="AA68" s="1004"/>
      <c r="AB68" s="1004"/>
      <c r="AC68" s="1004"/>
      <c r="AD68" s="1004"/>
      <c r="AE68" s="1004"/>
      <c r="AF68" s="1004"/>
      <c r="AG68" s="1005"/>
      <c r="AH68" s="1005"/>
      <c r="AI68" s="1005"/>
      <c r="AJ68" s="1006"/>
      <c r="AK68" s="1003">
        <v>65</v>
      </c>
      <c r="AL68" s="1004"/>
      <c r="AM68" s="1005">
        <v>1516667</v>
      </c>
      <c r="AN68" s="1005"/>
      <c r="AO68" s="1005"/>
      <c r="AP68" s="1125"/>
      <c r="AQ68" s="1003">
        <f t="shared" si="3"/>
        <v>0</v>
      </c>
      <c r="AR68" s="1004"/>
      <c r="AS68" s="1004"/>
      <c r="AT68" s="1005">
        <f t="shared" si="4"/>
        <v>0</v>
      </c>
      <c r="AU68" s="1004"/>
      <c r="AV68" s="1004"/>
      <c r="AW68" s="1004"/>
      <c r="AX68" s="1004"/>
      <c r="AY68" s="1063"/>
    </row>
    <row r="69" spans="1:51" ht="21.75" customHeight="1">
      <c r="A69" s="1123" t="s">
        <v>571</v>
      </c>
      <c r="B69" s="1124"/>
      <c r="C69" s="1124"/>
      <c r="D69" s="1124"/>
      <c r="E69" s="1124"/>
      <c r="F69" s="1001"/>
      <c r="G69" s="1001"/>
      <c r="H69" s="1001"/>
      <c r="I69" s="1001"/>
      <c r="J69" s="1001"/>
      <c r="K69" s="1001"/>
      <c r="L69" s="1002"/>
      <c r="M69" s="1003">
        <v>202</v>
      </c>
      <c r="N69" s="1130"/>
      <c r="O69" s="1005">
        <v>2356667</v>
      </c>
      <c r="P69" s="1005"/>
      <c r="Q69" s="1005"/>
      <c r="R69" s="1006"/>
      <c r="S69" s="1007"/>
      <c r="T69" s="1008"/>
      <c r="U69" s="1004"/>
      <c r="V69" s="1004"/>
      <c r="W69" s="1004"/>
      <c r="X69" s="1004"/>
      <c r="Y69" s="1004"/>
      <c r="Z69" s="1004"/>
      <c r="AA69" s="1005"/>
      <c r="AB69" s="1005"/>
      <c r="AC69" s="1005"/>
      <c r="AD69" s="1005"/>
      <c r="AE69" s="1004"/>
      <c r="AF69" s="1004"/>
      <c r="AG69" s="1005"/>
      <c r="AH69" s="1005"/>
      <c r="AI69" s="1005"/>
      <c r="AJ69" s="1006"/>
      <c r="AK69" s="1003">
        <v>179</v>
      </c>
      <c r="AL69" s="1004"/>
      <c r="AM69" s="1005">
        <v>2088333</v>
      </c>
      <c r="AN69" s="1005"/>
      <c r="AO69" s="1005"/>
      <c r="AP69" s="1125"/>
      <c r="AQ69" s="1003">
        <f t="shared" si="3"/>
        <v>-23</v>
      </c>
      <c r="AR69" s="1004"/>
      <c r="AS69" s="1004"/>
      <c r="AT69" s="1005">
        <f t="shared" si="4"/>
        <v>-268334</v>
      </c>
      <c r="AU69" s="1004"/>
      <c r="AV69" s="1004"/>
      <c r="AW69" s="1004"/>
      <c r="AX69" s="1004"/>
      <c r="AY69" s="1063"/>
    </row>
    <row r="70" spans="1:51" ht="21.75" customHeight="1">
      <c r="A70" s="1123" t="s">
        <v>572</v>
      </c>
      <c r="B70" s="1124"/>
      <c r="C70" s="1124"/>
      <c r="D70" s="1124"/>
      <c r="E70" s="1124"/>
      <c r="F70" s="1001"/>
      <c r="G70" s="1001"/>
      <c r="H70" s="1001"/>
      <c r="I70" s="1001"/>
      <c r="J70" s="1001"/>
      <c r="K70" s="1001"/>
      <c r="L70" s="1002"/>
      <c r="M70" s="1210">
        <v>58</v>
      </c>
      <c r="N70" s="1211"/>
      <c r="O70" s="996">
        <v>676667</v>
      </c>
      <c r="P70" s="997"/>
      <c r="Q70" s="997"/>
      <c r="R70" s="998"/>
      <c r="S70" s="988"/>
      <c r="T70" s="989"/>
      <c r="U70" s="990"/>
      <c r="V70" s="991"/>
      <c r="W70" s="991"/>
      <c r="X70" s="989"/>
      <c r="Y70" s="990"/>
      <c r="Z70" s="989"/>
      <c r="AA70" s="992"/>
      <c r="AB70" s="993"/>
      <c r="AC70" s="993"/>
      <c r="AD70" s="994"/>
      <c r="AE70" s="990"/>
      <c r="AF70" s="989"/>
      <c r="AG70" s="992"/>
      <c r="AH70" s="993"/>
      <c r="AI70" s="993"/>
      <c r="AJ70" s="1129"/>
      <c r="AK70" s="1060">
        <v>58</v>
      </c>
      <c r="AL70" s="1061"/>
      <c r="AM70" s="996">
        <v>676667</v>
      </c>
      <c r="AN70" s="997"/>
      <c r="AO70" s="997"/>
      <c r="AP70" s="998"/>
      <c r="AQ70" s="1003">
        <f t="shared" si="3"/>
        <v>0</v>
      </c>
      <c r="AR70" s="1004"/>
      <c r="AS70" s="1004"/>
      <c r="AT70" s="1005">
        <f t="shared" si="4"/>
        <v>0</v>
      </c>
      <c r="AU70" s="1004"/>
      <c r="AV70" s="1004"/>
      <c r="AW70" s="1004"/>
      <c r="AX70" s="1004"/>
      <c r="AY70" s="1063"/>
    </row>
    <row r="71" spans="1:51" ht="21.75" customHeight="1">
      <c r="A71" s="1123" t="s">
        <v>573</v>
      </c>
      <c r="B71" s="1124"/>
      <c r="C71" s="1124"/>
      <c r="D71" s="1124"/>
      <c r="E71" s="1124"/>
      <c r="F71" s="1001"/>
      <c r="G71" s="1001"/>
      <c r="H71" s="1001"/>
      <c r="I71" s="1001"/>
      <c r="J71" s="1001"/>
      <c r="K71" s="1001"/>
      <c r="L71" s="1002"/>
      <c r="M71" s="1060">
        <v>4</v>
      </c>
      <c r="N71" s="1061"/>
      <c r="O71" s="996">
        <v>261333</v>
      </c>
      <c r="P71" s="997"/>
      <c r="Q71" s="997"/>
      <c r="R71" s="998"/>
      <c r="S71" s="988"/>
      <c r="T71" s="989"/>
      <c r="U71" s="990"/>
      <c r="V71" s="991"/>
      <c r="W71" s="991"/>
      <c r="X71" s="989"/>
      <c r="Y71" s="990"/>
      <c r="Z71" s="989"/>
      <c r="AA71" s="992"/>
      <c r="AB71" s="993"/>
      <c r="AC71" s="993"/>
      <c r="AD71" s="994"/>
      <c r="AE71" s="990"/>
      <c r="AF71" s="989"/>
      <c r="AG71" s="992"/>
      <c r="AH71" s="993"/>
      <c r="AI71" s="993"/>
      <c r="AJ71" s="1129"/>
      <c r="AK71" s="1060">
        <v>4</v>
      </c>
      <c r="AL71" s="1061"/>
      <c r="AM71" s="996">
        <v>261333</v>
      </c>
      <c r="AN71" s="997"/>
      <c r="AO71" s="997"/>
      <c r="AP71" s="998"/>
      <c r="AQ71" s="1003">
        <f t="shared" si="3"/>
        <v>0</v>
      </c>
      <c r="AR71" s="1004"/>
      <c r="AS71" s="1004"/>
      <c r="AT71" s="1005">
        <f t="shared" si="4"/>
        <v>0</v>
      </c>
      <c r="AU71" s="1004"/>
      <c r="AV71" s="1004"/>
      <c r="AW71" s="1004"/>
      <c r="AX71" s="1004"/>
      <c r="AY71" s="1063"/>
    </row>
    <row r="72" spans="1:51" ht="21.75" customHeight="1">
      <c r="A72" s="1123" t="s">
        <v>574</v>
      </c>
      <c r="B72" s="1124"/>
      <c r="C72" s="1124"/>
      <c r="D72" s="1124"/>
      <c r="E72" s="1124"/>
      <c r="F72" s="1001"/>
      <c r="G72" s="1001"/>
      <c r="H72" s="1001"/>
      <c r="I72" s="1001"/>
      <c r="J72" s="1001"/>
      <c r="K72" s="1001"/>
      <c r="L72" s="1002"/>
      <c r="M72" s="1003">
        <v>0</v>
      </c>
      <c r="N72" s="1004"/>
      <c r="O72" s="1005"/>
      <c r="P72" s="1005"/>
      <c r="Q72" s="1005"/>
      <c r="R72" s="1006"/>
      <c r="S72" s="1007"/>
      <c r="T72" s="1008"/>
      <c r="U72" s="1004"/>
      <c r="V72" s="1004"/>
      <c r="W72" s="1004"/>
      <c r="X72" s="1004"/>
      <c r="Y72" s="1004"/>
      <c r="Z72" s="1004"/>
      <c r="AA72" s="1005"/>
      <c r="AB72" s="1005"/>
      <c r="AC72" s="1005"/>
      <c r="AD72" s="1005"/>
      <c r="AE72" s="1004"/>
      <c r="AF72" s="1004"/>
      <c r="AG72" s="1005"/>
      <c r="AH72" s="1005"/>
      <c r="AI72" s="1005"/>
      <c r="AJ72" s="1006"/>
      <c r="AK72" s="1003">
        <v>0</v>
      </c>
      <c r="AL72" s="1004"/>
      <c r="AM72" s="1005">
        <v>0</v>
      </c>
      <c r="AN72" s="1005"/>
      <c r="AO72" s="1005"/>
      <c r="AP72" s="1125"/>
      <c r="AQ72" s="1003">
        <f t="shared" si="3"/>
        <v>0</v>
      </c>
      <c r="AR72" s="1004"/>
      <c r="AS72" s="1004"/>
      <c r="AT72" s="1005">
        <f t="shared" si="4"/>
        <v>0</v>
      </c>
      <c r="AU72" s="1004"/>
      <c r="AV72" s="1004"/>
      <c r="AW72" s="1004"/>
      <c r="AX72" s="1004"/>
      <c r="AY72" s="1063"/>
    </row>
    <row r="73" spans="1:51" ht="21.75" customHeight="1">
      <c r="A73" s="1123" t="s">
        <v>575</v>
      </c>
      <c r="B73" s="1124"/>
      <c r="C73" s="1124"/>
      <c r="D73" s="1124"/>
      <c r="E73" s="1124"/>
      <c r="F73" s="1001"/>
      <c r="G73" s="1001"/>
      <c r="H73" s="1001"/>
      <c r="I73" s="1001"/>
      <c r="J73" s="1001"/>
      <c r="K73" s="1001"/>
      <c r="L73" s="1002"/>
      <c r="M73" s="1060">
        <v>112</v>
      </c>
      <c r="N73" s="1061"/>
      <c r="O73" s="996">
        <v>10244267</v>
      </c>
      <c r="P73" s="997"/>
      <c r="Q73" s="997"/>
      <c r="R73" s="998"/>
      <c r="S73" s="988"/>
      <c r="T73" s="989"/>
      <c r="U73" s="990"/>
      <c r="V73" s="991"/>
      <c r="W73" s="991"/>
      <c r="X73" s="989"/>
      <c r="Y73" s="990"/>
      <c r="Z73" s="989"/>
      <c r="AA73" s="992"/>
      <c r="AB73" s="993"/>
      <c r="AC73" s="993"/>
      <c r="AD73" s="994"/>
      <c r="AE73" s="990"/>
      <c r="AF73" s="989"/>
      <c r="AG73" s="992"/>
      <c r="AH73" s="993"/>
      <c r="AI73" s="993"/>
      <c r="AJ73" s="1129"/>
      <c r="AK73" s="1060">
        <v>112</v>
      </c>
      <c r="AL73" s="1061"/>
      <c r="AM73" s="996">
        <v>10244267</v>
      </c>
      <c r="AN73" s="997"/>
      <c r="AO73" s="997"/>
      <c r="AP73" s="998"/>
      <c r="AQ73" s="1060">
        <f t="shared" si="3"/>
        <v>0</v>
      </c>
      <c r="AR73" s="1128"/>
      <c r="AS73" s="1061"/>
      <c r="AT73" s="996">
        <f t="shared" si="4"/>
        <v>0</v>
      </c>
      <c r="AU73" s="997"/>
      <c r="AV73" s="997"/>
      <c r="AW73" s="997"/>
      <c r="AX73" s="997"/>
      <c r="AY73" s="998"/>
    </row>
    <row r="74" spans="1:51" ht="21.75" customHeight="1">
      <c r="A74" s="1123" t="s">
        <v>541</v>
      </c>
      <c r="B74" s="1124"/>
      <c r="C74" s="1124"/>
      <c r="D74" s="1124"/>
      <c r="E74" s="1124"/>
      <c r="F74" s="1001"/>
      <c r="G74" s="1001"/>
      <c r="H74" s="1001"/>
      <c r="I74" s="1001"/>
      <c r="J74" s="1001"/>
      <c r="K74" s="1001"/>
      <c r="L74" s="1002"/>
      <c r="M74" s="1003">
        <v>109</v>
      </c>
      <c r="N74" s="1004"/>
      <c r="O74" s="1005">
        <v>4984933</v>
      </c>
      <c r="P74" s="1005"/>
      <c r="Q74" s="1005"/>
      <c r="R74" s="1006"/>
      <c r="S74" s="1007"/>
      <c r="T74" s="1008"/>
      <c r="U74" s="1004"/>
      <c r="V74" s="1004"/>
      <c r="W74" s="1004"/>
      <c r="X74" s="1004"/>
      <c r="Y74" s="1004"/>
      <c r="Z74" s="1004"/>
      <c r="AA74" s="1005"/>
      <c r="AB74" s="1005"/>
      <c r="AC74" s="1005"/>
      <c r="AD74" s="1005"/>
      <c r="AE74" s="1004"/>
      <c r="AF74" s="1004"/>
      <c r="AG74" s="1005"/>
      <c r="AH74" s="1005"/>
      <c r="AI74" s="1005"/>
      <c r="AJ74" s="1006"/>
      <c r="AK74" s="1003">
        <v>189</v>
      </c>
      <c r="AL74" s="1004"/>
      <c r="AM74" s="1005">
        <v>8643600</v>
      </c>
      <c r="AN74" s="1005"/>
      <c r="AO74" s="1005"/>
      <c r="AP74" s="1125"/>
      <c r="AQ74" s="1003">
        <f t="shared" si="3"/>
        <v>80</v>
      </c>
      <c r="AR74" s="1004"/>
      <c r="AS74" s="1004"/>
      <c r="AT74" s="1005">
        <f t="shared" si="4"/>
        <v>3658667</v>
      </c>
      <c r="AU74" s="1004"/>
      <c r="AV74" s="1004"/>
      <c r="AW74" s="1004"/>
      <c r="AX74" s="1004"/>
      <c r="AY74" s="1063"/>
    </row>
    <row r="75" spans="1:51" ht="21.75" customHeight="1">
      <c r="A75" s="1123" t="s">
        <v>542</v>
      </c>
      <c r="B75" s="1124"/>
      <c r="C75" s="1124"/>
      <c r="D75" s="1124"/>
      <c r="E75" s="1124"/>
      <c r="F75" s="1001"/>
      <c r="G75" s="1001"/>
      <c r="H75" s="1001"/>
      <c r="I75" s="1001"/>
      <c r="J75" s="1001"/>
      <c r="K75" s="1001"/>
      <c r="L75" s="1002"/>
      <c r="M75" s="1003">
        <v>86</v>
      </c>
      <c r="N75" s="1004"/>
      <c r="O75" s="1005">
        <v>3371200</v>
      </c>
      <c r="P75" s="1005"/>
      <c r="Q75" s="1005"/>
      <c r="R75" s="1006"/>
      <c r="S75" s="1007"/>
      <c r="T75" s="1008"/>
      <c r="U75" s="1004"/>
      <c r="V75" s="1004"/>
      <c r="W75" s="1004"/>
      <c r="X75" s="1004"/>
      <c r="Y75" s="1004"/>
      <c r="Z75" s="1004"/>
      <c r="AA75" s="1004"/>
      <c r="AB75" s="1004"/>
      <c r="AC75" s="1004"/>
      <c r="AD75" s="1004"/>
      <c r="AE75" s="1004"/>
      <c r="AF75" s="1004"/>
      <c r="AG75" s="1005"/>
      <c r="AH75" s="1005"/>
      <c r="AI75" s="1005"/>
      <c r="AJ75" s="1006"/>
      <c r="AK75" s="1003">
        <v>86</v>
      </c>
      <c r="AL75" s="1004"/>
      <c r="AM75" s="1005">
        <v>3371200</v>
      </c>
      <c r="AN75" s="1005"/>
      <c r="AO75" s="1005"/>
      <c r="AP75" s="1125"/>
      <c r="AQ75" s="1003">
        <f t="shared" si="3"/>
        <v>0</v>
      </c>
      <c r="AR75" s="1004"/>
      <c r="AS75" s="1004"/>
      <c r="AT75" s="1005">
        <f t="shared" si="4"/>
        <v>0</v>
      </c>
      <c r="AU75" s="1004"/>
      <c r="AV75" s="1004"/>
      <c r="AW75" s="1004"/>
      <c r="AX75" s="1004"/>
      <c r="AY75" s="1063"/>
    </row>
    <row r="76" spans="1:51" ht="21.75" customHeight="1">
      <c r="A76" s="1123" t="s">
        <v>543</v>
      </c>
      <c r="B76" s="1124"/>
      <c r="C76" s="1124"/>
      <c r="D76" s="1124"/>
      <c r="E76" s="1124"/>
      <c r="F76" s="1001"/>
      <c r="G76" s="1001"/>
      <c r="H76" s="1001"/>
      <c r="I76" s="1001"/>
      <c r="J76" s="1001"/>
      <c r="K76" s="1001"/>
      <c r="L76" s="1002"/>
      <c r="M76" s="1003">
        <v>79</v>
      </c>
      <c r="N76" s="1004"/>
      <c r="O76" s="1005">
        <v>1548400</v>
      </c>
      <c r="P76" s="1005"/>
      <c r="Q76" s="1005"/>
      <c r="R76" s="1006"/>
      <c r="S76" s="1007"/>
      <c r="T76" s="1008"/>
      <c r="U76" s="1004"/>
      <c r="V76" s="1004"/>
      <c r="W76" s="1004"/>
      <c r="X76" s="1004"/>
      <c r="Y76" s="1004"/>
      <c r="Z76" s="1004"/>
      <c r="AA76" s="1005"/>
      <c r="AB76" s="1005"/>
      <c r="AC76" s="1005"/>
      <c r="AD76" s="1005"/>
      <c r="AE76" s="1004"/>
      <c r="AF76" s="1004"/>
      <c r="AG76" s="1005"/>
      <c r="AH76" s="1005"/>
      <c r="AI76" s="1005"/>
      <c r="AJ76" s="1006"/>
      <c r="AK76" s="1003">
        <v>78</v>
      </c>
      <c r="AL76" s="1004"/>
      <c r="AM76" s="1005">
        <v>1528800</v>
      </c>
      <c r="AN76" s="1005"/>
      <c r="AO76" s="1005"/>
      <c r="AP76" s="1125"/>
      <c r="AQ76" s="1003">
        <f t="shared" si="3"/>
        <v>-1</v>
      </c>
      <c r="AR76" s="1004"/>
      <c r="AS76" s="1004"/>
      <c r="AT76" s="1005">
        <f t="shared" si="4"/>
        <v>-19600</v>
      </c>
      <c r="AU76" s="1004"/>
      <c r="AV76" s="1004"/>
      <c r="AW76" s="1004"/>
      <c r="AX76" s="1004"/>
      <c r="AY76" s="1063"/>
    </row>
    <row r="77" spans="1:51" ht="21.75" customHeight="1">
      <c r="A77" s="1126" t="s">
        <v>497</v>
      </c>
      <c r="B77" s="1127"/>
      <c r="C77" s="1127"/>
      <c r="D77" s="1127"/>
      <c r="E77" s="1127"/>
      <c r="F77" s="1001"/>
      <c r="G77" s="1001"/>
      <c r="H77" s="1001"/>
      <c r="I77" s="1001"/>
      <c r="J77" s="1001"/>
      <c r="K77" s="1001"/>
      <c r="L77" s="1002"/>
      <c r="M77" s="1003">
        <v>41</v>
      </c>
      <c r="N77" s="1004"/>
      <c r="O77" s="1005">
        <v>535733</v>
      </c>
      <c r="P77" s="1005"/>
      <c r="Q77" s="1005"/>
      <c r="R77" s="1006"/>
      <c r="S77" s="1007"/>
      <c r="T77" s="1008"/>
      <c r="U77" s="1004"/>
      <c r="V77" s="1004"/>
      <c r="W77" s="1004"/>
      <c r="X77" s="1004"/>
      <c r="Y77" s="1004"/>
      <c r="Z77" s="1004"/>
      <c r="AA77" s="1005"/>
      <c r="AB77" s="1005"/>
      <c r="AC77" s="1005"/>
      <c r="AD77" s="1005"/>
      <c r="AE77" s="1004"/>
      <c r="AF77" s="1004"/>
      <c r="AG77" s="1005"/>
      <c r="AH77" s="1005"/>
      <c r="AI77" s="1005"/>
      <c r="AJ77" s="1006"/>
      <c r="AK77" s="1003">
        <v>41</v>
      </c>
      <c r="AL77" s="1004"/>
      <c r="AM77" s="1005">
        <v>535733</v>
      </c>
      <c r="AN77" s="1005"/>
      <c r="AO77" s="1005"/>
      <c r="AP77" s="1125"/>
      <c r="AQ77" s="1003">
        <f t="shared" si="3"/>
        <v>0</v>
      </c>
      <c r="AR77" s="1004"/>
      <c r="AS77" s="1004"/>
      <c r="AT77" s="1005">
        <f t="shared" si="4"/>
        <v>0</v>
      </c>
      <c r="AU77" s="1004"/>
      <c r="AV77" s="1004"/>
      <c r="AW77" s="1004"/>
      <c r="AX77" s="1004"/>
      <c r="AY77" s="1063"/>
    </row>
    <row r="78" spans="1:51" ht="21.75" customHeight="1">
      <c r="A78" s="1126" t="s">
        <v>498</v>
      </c>
      <c r="B78" s="1127"/>
      <c r="C78" s="1127"/>
      <c r="D78" s="1127"/>
      <c r="E78" s="1127"/>
      <c r="F78" s="1001"/>
      <c r="G78" s="1001"/>
      <c r="H78" s="1001"/>
      <c r="I78" s="1001"/>
      <c r="J78" s="1001"/>
      <c r="K78" s="1001"/>
      <c r="L78" s="1002"/>
      <c r="M78" s="1003">
        <v>44</v>
      </c>
      <c r="N78" s="1004"/>
      <c r="O78" s="1005">
        <v>287467</v>
      </c>
      <c r="P78" s="1005"/>
      <c r="Q78" s="1005"/>
      <c r="R78" s="1006"/>
      <c r="S78" s="1007"/>
      <c r="T78" s="1008"/>
      <c r="U78" s="1004"/>
      <c r="V78" s="1004"/>
      <c r="W78" s="1004"/>
      <c r="X78" s="1004"/>
      <c r="Y78" s="1004"/>
      <c r="Z78" s="1004"/>
      <c r="AA78" s="1005"/>
      <c r="AB78" s="1005"/>
      <c r="AC78" s="1005"/>
      <c r="AD78" s="1005"/>
      <c r="AE78" s="1004"/>
      <c r="AF78" s="1004"/>
      <c r="AG78" s="1005"/>
      <c r="AH78" s="1005"/>
      <c r="AI78" s="1005"/>
      <c r="AJ78" s="1006"/>
      <c r="AK78" s="1003">
        <v>30</v>
      </c>
      <c r="AL78" s="1004"/>
      <c r="AM78" s="1005">
        <v>196000</v>
      </c>
      <c r="AN78" s="1005"/>
      <c r="AO78" s="1005"/>
      <c r="AP78" s="1125"/>
      <c r="AQ78" s="1003">
        <f t="shared" si="3"/>
        <v>-14</v>
      </c>
      <c r="AR78" s="1004"/>
      <c r="AS78" s="1004"/>
      <c r="AT78" s="1005">
        <f t="shared" si="4"/>
        <v>-91467</v>
      </c>
      <c r="AU78" s="1004"/>
      <c r="AV78" s="1004"/>
      <c r="AW78" s="1004"/>
      <c r="AX78" s="1004"/>
      <c r="AY78" s="1063"/>
    </row>
    <row r="79" spans="1:51" ht="21.75" customHeight="1">
      <c r="A79" s="1126" t="s">
        <v>544</v>
      </c>
      <c r="B79" s="1127"/>
      <c r="C79" s="1127"/>
      <c r="D79" s="1127"/>
      <c r="E79" s="1127"/>
      <c r="F79" s="1001"/>
      <c r="G79" s="1001"/>
      <c r="H79" s="1001"/>
      <c r="I79" s="1001"/>
      <c r="J79" s="1001"/>
      <c r="K79" s="1001"/>
      <c r="L79" s="1002"/>
      <c r="M79" s="1003">
        <v>3</v>
      </c>
      <c r="N79" s="1004"/>
      <c r="O79" s="1005">
        <v>448000</v>
      </c>
      <c r="P79" s="1005"/>
      <c r="Q79" s="1005"/>
      <c r="R79" s="1006"/>
      <c r="S79" s="1007"/>
      <c r="T79" s="1008"/>
      <c r="U79" s="1004"/>
      <c r="V79" s="1004"/>
      <c r="W79" s="1004"/>
      <c r="X79" s="1004"/>
      <c r="Y79" s="1004"/>
      <c r="Z79" s="1004"/>
      <c r="AA79" s="1005"/>
      <c r="AB79" s="1005"/>
      <c r="AC79" s="1005"/>
      <c r="AD79" s="1005"/>
      <c r="AE79" s="1004"/>
      <c r="AF79" s="1004"/>
      <c r="AG79" s="1005"/>
      <c r="AH79" s="1005"/>
      <c r="AI79" s="1005"/>
      <c r="AJ79" s="1006"/>
      <c r="AK79" s="1003">
        <v>3</v>
      </c>
      <c r="AL79" s="1004"/>
      <c r="AM79" s="1005">
        <v>448000</v>
      </c>
      <c r="AN79" s="1005"/>
      <c r="AO79" s="1005"/>
      <c r="AP79" s="1125"/>
      <c r="AQ79" s="1003">
        <f t="shared" si="3"/>
        <v>0</v>
      </c>
      <c r="AR79" s="1004"/>
      <c r="AS79" s="1004"/>
      <c r="AT79" s="1005">
        <f t="shared" si="4"/>
        <v>0</v>
      </c>
      <c r="AU79" s="1004"/>
      <c r="AV79" s="1004"/>
      <c r="AW79" s="1004"/>
      <c r="AX79" s="1004"/>
      <c r="AY79" s="1063"/>
    </row>
    <row r="80" spans="1:51" ht="21.75" customHeight="1">
      <c r="A80" s="1126" t="s">
        <v>576</v>
      </c>
      <c r="B80" s="1127"/>
      <c r="C80" s="1127"/>
      <c r="D80" s="1127"/>
      <c r="E80" s="1127"/>
      <c r="F80" s="1001"/>
      <c r="G80" s="1001"/>
      <c r="H80" s="1001"/>
      <c r="I80" s="1001"/>
      <c r="J80" s="1001"/>
      <c r="K80" s="1001"/>
      <c r="L80" s="1002"/>
      <c r="M80" s="1060">
        <v>1</v>
      </c>
      <c r="N80" s="1061"/>
      <c r="O80" s="996">
        <v>74667</v>
      </c>
      <c r="P80" s="997"/>
      <c r="Q80" s="997"/>
      <c r="R80" s="998"/>
      <c r="S80" s="988"/>
      <c r="T80" s="989"/>
      <c r="U80" s="990"/>
      <c r="V80" s="991"/>
      <c r="W80" s="991"/>
      <c r="X80" s="989"/>
      <c r="Y80" s="990"/>
      <c r="Z80" s="989"/>
      <c r="AA80" s="992"/>
      <c r="AB80" s="993"/>
      <c r="AC80" s="993"/>
      <c r="AD80" s="994"/>
      <c r="AE80" s="990"/>
      <c r="AF80" s="989"/>
      <c r="AG80" s="992"/>
      <c r="AH80" s="993"/>
      <c r="AI80" s="993"/>
      <c r="AJ80" s="1129"/>
      <c r="AK80" s="1060">
        <v>0</v>
      </c>
      <c r="AL80" s="1061"/>
      <c r="AM80" s="996">
        <v>0</v>
      </c>
      <c r="AN80" s="997"/>
      <c r="AO80" s="997"/>
      <c r="AP80" s="998"/>
      <c r="AQ80" s="1060">
        <f t="shared" si="3"/>
        <v>-1</v>
      </c>
      <c r="AR80" s="1128"/>
      <c r="AS80" s="1061"/>
      <c r="AT80" s="996">
        <f t="shared" si="4"/>
        <v>-74667</v>
      </c>
      <c r="AU80" s="997"/>
      <c r="AV80" s="997"/>
      <c r="AW80" s="997"/>
      <c r="AX80" s="997"/>
      <c r="AY80" s="998"/>
    </row>
    <row r="81" spans="1:51" ht="21.75" customHeight="1">
      <c r="A81" s="1126" t="s">
        <v>689</v>
      </c>
      <c r="B81" s="1191"/>
      <c r="C81" s="1191"/>
      <c r="D81" s="1191"/>
      <c r="E81" s="1191"/>
      <c r="F81" s="1191"/>
      <c r="G81" s="1191"/>
      <c r="H81" s="1191"/>
      <c r="I81" s="1191"/>
      <c r="J81" s="1191"/>
      <c r="K81" s="1191"/>
      <c r="L81" s="1192"/>
      <c r="M81" s="1060">
        <v>5</v>
      </c>
      <c r="N81" s="1061"/>
      <c r="O81" s="996">
        <v>448000</v>
      </c>
      <c r="P81" s="997"/>
      <c r="Q81" s="997"/>
      <c r="R81" s="998"/>
      <c r="S81" s="988"/>
      <c r="T81" s="989"/>
      <c r="U81" s="990"/>
      <c r="V81" s="991"/>
      <c r="W81" s="991"/>
      <c r="X81" s="989"/>
      <c r="Y81" s="990"/>
      <c r="Z81" s="989"/>
      <c r="AA81" s="992"/>
      <c r="AB81" s="993"/>
      <c r="AC81" s="993"/>
      <c r="AD81" s="994"/>
      <c r="AE81" s="990"/>
      <c r="AF81" s="989"/>
      <c r="AG81" s="992"/>
      <c r="AH81" s="993"/>
      <c r="AI81" s="993"/>
      <c r="AJ81" s="1129"/>
      <c r="AK81" s="1060">
        <v>4</v>
      </c>
      <c r="AL81" s="1061"/>
      <c r="AM81" s="996">
        <v>358400</v>
      </c>
      <c r="AN81" s="997"/>
      <c r="AO81" s="997"/>
      <c r="AP81" s="998"/>
      <c r="AQ81" s="1060">
        <f t="shared" si="3"/>
        <v>-1</v>
      </c>
      <c r="AR81" s="1128"/>
      <c r="AS81" s="1061"/>
      <c r="AT81" s="996">
        <f t="shared" si="4"/>
        <v>-89600</v>
      </c>
      <c r="AU81" s="997"/>
      <c r="AV81" s="997"/>
      <c r="AW81" s="997"/>
      <c r="AX81" s="997"/>
      <c r="AY81" s="998"/>
    </row>
    <row r="82" spans="1:51" ht="21.75" customHeight="1">
      <c r="A82" s="1126" t="s">
        <v>577</v>
      </c>
      <c r="B82" s="1191"/>
      <c r="C82" s="1191"/>
      <c r="D82" s="1191"/>
      <c r="E82" s="1191"/>
      <c r="F82" s="1191"/>
      <c r="G82" s="1191"/>
      <c r="H82" s="1191"/>
      <c r="I82" s="1191"/>
      <c r="J82" s="1191"/>
      <c r="K82" s="1191"/>
      <c r="L82" s="1192"/>
      <c r="M82" s="1060">
        <v>5</v>
      </c>
      <c r="N82" s="1061"/>
      <c r="O82" s="996">
        <v>224000</v>
      </c>
      <c r="P82" s="997"/>
      <c r="Q82" s="997"/>
      <c r="R82" s="998"/>
      <c r="S82" s="988"/>
      <c r="T82" s="989"/>
      <c r="U82" s="990"/>
      <c r="V82" s="991"/>
      <c r="W82" s="991"/>
      <c r="X82" s="989"/>
      <c r="Y82" s="990"/>
      <c r="Z82" s="989"/>
      <c r="AA82" s="992"/>
      <c r="AB82" s="993"/>
      <c r="AC82" s="993"/>
      <c r="AD82" s="994"/>
      <c r="AE82" s="990"/>
      <c r="AF82" s="989"/>
      <c r="AG82" s="992"/>
      <c r="AH82" s="993"/>
      <c r="AI82" s="993"/>
      <c r="AJ82" s="1129"/>
      <c r="AK82" s="1060">
        <v>6</v>
      </c>
      <c r="AL82" s="1061"/>
      <c r="AM82" s="996">
        <v>268800</v>
      </c>
      <c r="AN82" s="997"/>
      <c r="AO82" s="997"/>
      <c r="AP82" s="998"/>
      <c r="AQ82" s="1060">
        <f t="shared" si="3"/>
        <v>1</v>
      </c>
      <c r="AR82" s="1128"/>
      <c r="AS82" s="1061"/>
      <c r="AT82" s="996">
        <f t="shared" si="4"/>
        <v>44800</v>
      </c>
      <c r="AU82" s="997"/>
      <c r="AV82" s="997"/>
      <c r="AW82" s="997"/>
      <c r="AX82" s="997"/>
      <c r="AY82" s="998"/>
    </row>
    <row r="83" spans="1:51" ht="21.75" customHeight="1">
      <c r="A83" s="1126" t="s">
        <v>690</v>
      </c>
      <c r="B83" s="1191"/>
      <c r="C83" s="1191"/>
      <c r="D83" s="1191"/>
      <c r="E83" s="1191"/>
      <c r="F83" s="1191"/>
      <c r="G83" s="1191"/>
      <c r="H83" s="1191"/>
      <c r="I83" s="1191"/>
      <c r="J83" s="1191"/>
      <c r="K83" s="1191"/>
      <c r="L83" s="1192"/>
      <c r="M83" s="1060">
        <v>5</v>
      </c>
      <c r="N83" s="1061"/>
      <c r="O83" s="996">
        <v>1194667</v>
      </c>
      <c r="P83" s="997"/>
      <c r="Q83" s="997"/>
      <c r="R83" s="998"/>
      <c r="S83" s="988"/>
      <c r="T83" s="989"/>
      <c r="U83" s="990"/>
      <c r="V83" s="991"/>
      <c r="W83" s="991"/>
      <c r="X83" s="989"/>
      <c r="Y83" s="990"/>
      <c r="Z83" s="989"/>
      <c r="AA83" s="992"/>
      <c r="AB83" s="993"/>
      <c r="AC83" s="993"/>
      <c r="AD83" s="994"/>
      <c r="AE83" s="990"/>
      <c r="AF83" s="989"/>
      <c r="AG83" s="992"/>
      <c r="AH83" s="993"/>
      <c r="AI83" s="993"/>
      <c r="AJ83" s="1129"/>
      <c r="AK83" s="1060">
        <v>5</v>
      </c>
      <c r="AL83" s="1061"/>
      <c r="AM83" s="996">
        <v>1194667</v>
      </c>
      <c r="AN83" s="997"/>
      <c r="AO83" s="997"/>
      <c r="AP83" s="998"/>
      <c r="AQ83" s="1060">
        <f t="shared" si="3"/>
        <v>0</v>
      </c>
      <c r="AR83" s="1128"/>
      <c r="AS83" s="1061"/>
      <c r="AT83" s="996">
        <f t="shared" si="4"/>
        <v>0</v>
      </c>
      <c r="AU83" s="997"/>
      <c r="AV83" s="997"/>
      <c r="AW83" s="997"/>
      <c r="AX83" s="997"/>
      <c r="AY83" s="998"/>
    </row>
    <row r="84" spans="1:51" ht="21.75" customHeight="1">
      <c r="A84" s="1126" t="s">
        <v>691</v>
      </c>
      <c r="B84" s="1191"/>
      <c r="C84" s="1191"/>
      <c r="D84" s="1191"/>
      <c r="E84" s="1191"/>
      <c r="F84" s="1191"/>
      <c r="G84" s="1191"/>
      <c r="H84" s="1191"/>
      <c r="I84" s="1191"/>
      <c r="J84" s="1191"/>
      <c r="K84" s="1191"/>
      <c r="L84" s="1192"/>
      <c r="M84" s="1060">
        <v>4</v>
      </c>
      <c r="N84" s="1061"/>
      <c r="O84" s="996">
        <v>477867</v>
      </c>
      <c r="P84" s="997"/>
      <c r="Q84" s="997"/>
      <c r="R84" s="998"/>
      <c r="S84" s="988"/>
      <c r="T84" s="989"/>
      <c r="U84" s="990"/>
      <c r="V84" s="991"/>
      <c r="W84" s="991"/>
      <c r="X84" s="989"/>
      <c r="Y84" s="990"/>
      <c r="Z84" s="989"/>
      <c r="AA84" s="992"/>
      <c r="AB84" s="993"/>
      <c r="AC84" s="993"/>
      <c r="AD84" s="994"/>
      <c r="AE84" s="990"/>
      <c r="AF84" s="989"/>
      <c r="AG84" s="992"/>
      <c r="AH84" s="993"/>
      <c r="AI84" s="993"/>
      <c r="AJ84" s="1129"/>
      <c r="AK84" s="1060">
        <v>6</v>
      </c>
      <c r="AL84" s="1061"/>
      <c r="AM84" s="996">
        <v>716800</v>
      </c>
      <c r="AN84" s="997"/>
      <c r="AO84" s="997"/>
      <c r="AP84" s="998"/>
      <c r="AQ84" s="1060">
        <f t="shared" si="3"/>
        <v>2</v>
      </c>
      <c r="AR84" s="1128"/>
      <c r="AS84" s="1061"/>
      <c r="AT84" s="996">
        <f t="shared" si="4"/>
        <v>238933</v>
      </c>
      <c r="AU84" s="997"/>
      <c r="AV84" s="997"/>
      <c r="AW84" s="997"/>
      <c r="AX84" s="997"/>
      <c r="AY84" s="998"/>
    </row>
    <row r="85" spans="1:51" ht="21.75" customHeight="1">
      <c r="A85" s="1126" t="s">
        <v>578</v>
      </c>
      <c r="B85" s="1127"/>
      <c r="C85" s="1127"/>
      <c r="D85" s="1127"/>
      <c r="E85" s="1127"/>
      <c r="F85" s="1001"/>
      <c r="G85" s="1001"/>
      <c r="H85" s="1001"/>
      <c r="I85" s="1001"/>
      <c r="J85" s="1001"/>
      <c r="K85" s="1001"/>
      <c r="L85" s="1002"/>
      <c r="M85" s="1003">
        <v>46</v>
      </c>
      <c r="N85" s="1004"/>
      <c r="O85" s="1005">
        <v>5495467</v>
      </c>
      <c r="P85" s="1005"/>
      <c r="Q85" s="1005"/>
      <c r="R85" s="1006"/>
      <c r="S85" s="1007"/>
      <c r="T85" s="1008"/>
      <c r="U85" s="1004"/>
      <c r="V85" s="1004"/>
      <c r="W85" s="1004"/>
      <c r="X85" s="1004"/>
      <c r="Y85" s="1004"/>
      <c r="Z85" s="1004"/>
      <c r="AA85" s="1005"/>
      <c r="AB85" s="1005"/>
      <c r="AC85" s="1005"/>
      <c r="AD85" s="1005"/>
      <c r="AE85" s="1004"/>
      <c r="AF85" s="1004"/>
      <c r="AG85" s="1005"/>
      <c r="AH85" s="1005"/>
      <c r="AI85" s="1005"/>
      <c r="AJ85" s="1006"/>
      <c r="AK85" s="1003">
        <v>36</v>
      </c>
      <c r="AL85" s="1004"/>
      <c r="AM85" s="1005">
        <v>4300800</v>
      </c>
      <c r="AN85" s="1005"/>
      <c r="AO85" s="1005"/>
      <c r="AP85" s="1125"/>
      <c r="AQ85" s="1003">
        <f t="shared" si="3"/>
        <v>-10</v>
      </c>
      <c r="AR85" s="1004"/>
      <c r="AS85" s="1004"/>
      <c r="AT85" s="1005">
        <f t="shared" si="4"/>
        <v>-1194667</v>
      </c>
      <c r="AU85" s="1004"/>
      <c r="AV85" s="1004"/>
      <c r="AW85" s="1004"/>
      <c r="AX85" s="1004"/>
      <c r="AY85" s="1063"/>
    </row>
    <row r="86" spans="1:51" ht="21.75" customHeight="1">
      <c r="A86" s="1126" t="s">
        <v>579</v>
      </c>
      <c r="B86" s="1127"/>
      <c r="C86" s="1127"/>
      <c r="D86" s="1127"/>
      <c r="E86" s="1127"/>
      <c r="F86" s="1001"/>
      <c r="G86" s="1001"/>
      <c r="H86" s="1001"/>
      <c r="I86" s="1001"/>
      <c r="J86" s="1001"/>
      <c r="K86" s="1001"/>
      <c r="L86" s="1002"/>
      <c r="M86" s="1060">
        <v>18</v>
      </c>
      <c r="N86" s="1061"/>
      <c r="O86" s="996">
        <v>1075200</v>
      </c>
      <c r="P86" s="997"/>
      <c r="Q86" s="997"/>
      <c r="R86" s="998"/>
      <c r="S86" s="988"/>
      <c r="T86" s="989"/>
      <c r="U86" s="990"/>
      <c r="V86" s="991"/>
      <c r="W86" s="991"/>
      <c r="X86" s="989"/>
      <c r="Y86" s="990"/>
      <c r="Z86" s="989"/>
      <c r="AA86" s="992"/>
      <c r="AB86" s="993"/>
      <c r="AC86" s="993"/>
      <c r="AD86" s="994"/>
      <c r="AE86" s="990"/>
      <c r="AF86" s="989"/>
      <c r="AG86" s="992"/>
      <c r="AH86" s="993"/>
      <c r="AI86" s="993"/>
      <c r="AJ86" s="1129"/>
      <c r="AK86" s="1060">
        <v>24</v>
      </c>
      <c r="AL86" s="1061"/>
      <c r="AM86" s="996">
        <v>1433600</v>
      </c>
      <c r="AN86" s="997"/>
      <c r="AO86" s="997"/>
      <c r="AP86" s="998"/>
      <c r="AQ86" s="1060">
        <f t="shared" si="3"/>
        <v>6</v>
      </c>
      <c r="AR86" s="1128"/>
      <c r="AS86" s="1061"/>
      <c r="AT86" s="996">
        <f t="shared" si="4"/>
        <v>358400</v>
      </c>
      <c r="AU86" s="997"/>
      <c r="AV86" s="997"/>
      <c r="AW86" s="997"/>
      <c r="AX86" s="997"/>
      <c r="AY86" s="998"/>
    </row>
    <row r="87" spans="1:51" ht="21.75" customHeight="1">
      <c r="A87" s="1126" t="s">
        <v>580</v>
      </c>
      <c r="B87" s="1127"/>
      <c r="C87" s="1127"/>
      <c r="D87" s="1127"/>
      <c r="E87" s="1127"/>
      <c r="F87" s="1001"/>
      <c r="G87" s="1001"/>
      <c r="H87" s="1001"/>
      <c r="I87" s="1001"/>
      <c r="J87" s="1001"/>
      <c r="K87" s="1001"/>
      <c r="L87" s="1002"/>
      <c r="M87" s="1003">
        <v>5</v>
      </c>
      <c r="N87" s="1004"/>
      <c r="O87" s="1005">
        <v>448000</v>
      </c>
      <c r="P87" s="1005"/>
      <c r="Q87" s="1005"/>
      <c r="R87" s="1006"/>
      <c r="S87" s="1007"/>
      <c r="T87" s="1008"/>
      <c r="U87" s="1004"/>
      <c r="V87" s="1004"/>
      <c r="W87" s="1004"/>
      <c r="X87" s="1004"/>
      <c r="Y87" s="1004"/>
      <c r="Z87" s="1004"/>
      <c r="AA87" s="1005"/>
      <c r="AB87" s="1005"/>
      <c r="AC87" s="1005"/>
      <c r="AD87" s="1005"/>
      <c r="AE87" s="1004"/>
      <c r="AF87" s="1004"/>
      <c r="AG87" s="1005"/>
      <c r="AH87" s="1005"/>
      <c r="AI87" s="1005"/>
      <c r="AJ87" s="1006"/>
      <c r="AK87" s="1003">
        <v>5</v>
      </c>
      <c r="AL87" s="1004"/>
      <c r="AM87" s="1005">
        <v>448000</v>
      </c>
      <c r="AN87" s="1005"/>
      <c r="AO87" s="1005"/>
      <c r="AP87" s="1125"/>
      <c r="AQ87" s="1003">
        <f t="shared" si="3"/>
        <v>0</v>
      </c>
      <c r="AR87" s="1004"/>
      <c r="AS87" s="1004"/>
      <c r="AT87" s="1005">
        <f t="shared" si="4"/>
        <v>0</v>
      </c>
      <c r="AU87" s="1004"/>
      <c r="AV87" s="1004"/>
      <c r="AW87" s="1004"/>
      <c r="AX87" s="1004"/>
      <c r="AY87" s="1063"/>
    </row>
    <row r="88" spans="1:51" ht="21.75" customHeight="1" thickBot="1">
      <c r="A88" s="1126" t="s">
        <v>581</v>
      </c>
      <c r="B88" s="1127"/>
      <c r="C88" s="1127"/>
      <c r="D88" s="1127"/>
      <c r="E88" s="1127"/>
      <c r="F88" s="1001"/>
      <c r="G88" s="1001"/>
      <c r="H88" s="1001"/>
      <c r="I88" s="1001"/>
      <c r="J88" s="1001"/>
      <c r="K88" s="1001"/>
      <c r="L88" s="1002"/>
      <c r="M88" s="1060">
        <v>33</v>
      </c>
      <c r="N88" s="1061"/>
      <c r="O88" s="996">
        <v>1724800</v>
      </c>
      <c r="P88" s="997"/>
      <c r="Q88" s="997"/>
      <c r="R88" s="998"/>
      <c r="S88" s="988"/>
      <c r="T88" s="989"/>
      <c r="U88" s="990"/>
      <c r="V88" s="991"/>
      <c r="W88" s="991"/>
      <c r="X88" s="989"/>
      <c r="Y88" s="990"/>
      <c r="Z88" s="989"/>
      <c r="AA88" s="992"/>
      <c r="AB88" s="993"/>
      <c r="AC88" s="993"/>
      <c r="AD88" s="994"/>
      <c r="AE88" s="990"/>
      <c r="AF88" s="989"/>
      <c r="AG88" s="992"/>
      <c r="AH88" s="993"/>
      <c r="AI88" s="993"/>
      <c r="AJ88" s="1129"/>
      <c r="AK88" s="1060">
        <v>26</v>
      </c>
      <c r="AL88" s="1061"/>
      <c r="AM88" s="996">
        <v>1358933</v>
      </c>
      <c r="AN88" s="997"/>
      <c r="AO88" s="997"/>
      <c r="AP88" s="998"/>
      <c r="AQ88" s="1003">
        <f t="shared" si="3"/>
        <v>-7</v>
      </c>
      <c r="AR88" s="1004"/>
      <c r="AS88" s="1004"/>
      <c r="AT88" s="1005">
        <f t="shared" si="4"/>
        <v>-365867</v>
      </c>
      <c r="AU88" s="1004"/>
      <c r="AV88" s="1004"/>
      <c r="AW88" s="1004"/>
      <c r="AX88" s="1004"/>
      <c r="AY88" s="1063"/>
    </row>
    <row r="89" spans="1:51" ht="21.75" customHeight="1" thickBot="1">
      <c r="A89" s="1089" t="s">
        <v>495</v>
      </c>
      <c r="B89" s="1090"/>
      <c r="C89" s="1090"/>
      <c r="D89" s="1090"/>
      <c r="E89" s="1090"/>
      <c r="F89" s="1091"/>
      <c r="G89" s="1091"/>
      <c r="H89" s="1091"/>
      <c r="I89" s="1091"/>
      <c r="J89" s="1091"/>
      <c r="K89" s="1091"/>
      <c r="L89" s="1092"/>
      <c r="M89" s="1041">
        <f>SUM(M65:N88)</f>
        <v>66009</v>
      </c>
      <c r="N89" s="1039"/>
      <c r="O89" s="1039">
        <f>SUM(O65:R88)</f>
        <v>638397468</v>
      </c>
      <c r="P89" s="1039"/>
      <c r="Q89" s="1039"/>
      <c r="R89" s="1042"/>
      <c r="S89" s="1119" t="e">
        <f>SUM(S65:S88)</f>
        <v>#REF!</v>
      </c>
      <c r="T89" s="1120"/>
      <c r="U89" s="1121" t="e">
        <f>SUM(U65:U88)</f>
        <v>#REF!</v>
      </c>
      <c r="V89" s="1122"/>
      <c r="W89" s="1122"/>
      <c r="X89" s="1120"/>
      <c r="Y89" s="1121" t="e">
        <f>SUM(Y65:Y88)</f>
        <v>#REF!</v>
      </c>
      <c r="Z89" s="1120"/>
      <c r="AA89" s="1121" t="e">
        <f>SUM(AA65:AA88)</f>
        <v>#REF!</v>
      </c>
      <c r="AB89" s="1122"/>
      <c r="AC89" s="1122"/>
      <c r="AD89" s="1120"/>
      <c r="AE89" s="1038">
        <f>SUM(AE65:AF88)</f>
        <v>16</v>
      </c>
      <c r="AF89" s="1038"/>
      <c r="AG89" s="1039">
        <f>SUM(AG65:AJ88)</f>
        <v>1018333</v>
      </c>
      <c r="AH89" s="1039"/>
      <c r="AI89" s="1039"/>
      <c r="AJ89" s="1042"/>
      <c r="AK89" s="1041">
        <f>SUM(AK65:AL88)</f>
        <v>65986</v>
      </c>
      <c r="AL89" s="1039"/>
      <c r="AM89" s="1039">
        <v>637695734</v>
      </c>
      <c r="AN89" s="1039"/>
      <c r="AO89" s="1039"/>
      <c r="AP89" s="1042"/>
      <c r="AQ89" s="1025">
        <v>-39</v>
      </c>
      <c r="AR89" s="1026"/>
      <c r="AS89" s="1027"/>
      <c r="AT89" s="1028">
        <f>SUM(AT65:AT88)</f>
        <v>-1720067</v>
      </c>
      <c r="AU89" s="1026"/>
      <c r="AV89" s="1026"/>
      <c r="AW89" s="1026"/>
      <c r="AX89" s="1026"/>
      <c r="AY89" s="1075"/>
    </row>
    <row r="90" ht="12.75" hidden="1"/>
    <row r="91" spans="1:50" ht="24.75" customHeight="1" thickBot="1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1095"/>
      <c r="AR91" s="1095"/>
      <c r="AS91" s="1095"/>
      <c r="AT91" s="1095"/>
      <c r="AU91" s="1095"/>
      <c r="AV91" s="1095"/>
      <c r="AW91" s="911"/>
      <c r="AX91" s="341" t="s">
        <v>485</v>
      </c>
    </row>
    <row r="92" spans="1:51" ht="12.75">
      <c r="A92" s="1096" t="s">
        <v>559</v>
      </c>
      <c r="B92" s="1097"/>
      <c r="C92" s="1097"/>
      <c r="D92" s="1097"/>
      <c r="E92" s="1097"/>
      <c r="F92" s="1097"/>
      <c r="G92" s="1097"/>
      <c r="H92" s="1097"/>
      <c r="I92" s="1097"/>
      <c r="J92" s="1097"/>
      <c r="K92" s="1097"/>
      <c r="L92" s="1098"/>
      <c r="M92" s="1096" t="s">
        <v>486</v>
      </c>
      <c r="N92" s="1097"/>
      <c r="O92" s="1097"/>
      <c r="P92" s="1097"/>
      <c r="Q92" s="1097"/>
      <c r="R92" s="1098"/>
      <c r="S92" s="1105" t="s">
        <v>487</v>
      </c>
      <c r="T92" s="1106"/>
      <c r="U92" s="1106"/>
      <c r="V92" s="1106"/>
      <c r="W92" s="1106"/>
      <c r="X92" s="1106"/>
      <c r="Y92" s="1106"/>
      <c r="Z92" s="1106"/>
      <c r="AA92" s="1106"/>
      <c r="AB92" s="1106"/>
      <c r="AC92" s="1106"/>
      <c r="AD92" s="1106"/>
      <c r="AE92" s="1106"/>
      <c r="AF92" s="1106"/>
      <c r="AG92" s="1106"/>
      <c r="AH92" s="1106"/>
      <c r="AI92" s="1106"/>
      <c r="AJ92" s="1107"/>
      <c r="AK92" s="1108" t="s">
        <v>488</v>
      </c>
      <c r="AL92" s="1109"/>
      <c r="AM92" s="1109"/>
      <c r="AN92" s="1109"/>
      <c r="AO92" s="1109"/>
      <c r="AP92" s="1109"/>
      <c r="AQ92" s="1112" t="s">
        <v>489</v>
      </c>
      <c r="AR92" s="1097"/>
      <c r="AS92" s="1097"/>
      <c r="AT92" s="1097"/>
      <c r="AU92" s="1097"/>
      <c r="AV92" s="1097"/>
      <c r="AW92" s="1097"/>
      <c r="AX92" s="1097"/>
      <c r="AY92" s="1098"/>
    </row>
    <row r="93" spans="1:51" ht="12.75">
      <c r="A93" s="1099"/>
      <c r="B93" s="1100"/>
      <c r="C93" s="1100"/>
      <c r="D93" s="1100"/>
      <c r="E93" s="1100"/>
      <c r="F93" s="1100"/>
      <c r="G93" s="1100"/>
      <c r="H93" s="1100"/>
      <c r="I93" s="1100"/>
      <c r="J93" s="1100"/>
      <c r="K93" s="1100"/>
      <c r="L93" s="1101"/>
      <c r="M93" s="1102"/>
      <c r="N93" s="1103"/>
      <c r="O93" s="1103"/>
      <c r="P93" s="1103"/>
      <c r="Q93" s="1103"/>
      <c r="R93" s="1104"/>
      <c r="S93" s="1114" t="s">
        <v>490</v>
      </c>
      <c r="T93" s="1115"/>
      <c r="U93" s="1115"/>
      <c r="V93" s="1115"/>
      <c r="W93" s="1115"/>
      <c r="X93" s="1116"/>
      <c r="Y93" s="1115" t="s">
        <v>491</v>
      </c>
      <c r="Z93" s="1115"/>
      <c r="AA93" s="1115"/>
      <c r="AB93" s="1115"/>
      <c r="AC93" s="1115"/>
      <c r="AD93" s="1116"/>
      <c r="AE93" s="1117"/>
      <c r="AF93" s="1115"/>
      <c r="AG93" s="1115"/>
      <c r="AH93" s="1115"/>
      <c r="AI93" s="1115"/>
      <c r="AJ93" s="1118"/>
      <c r="AK93" s="1110"/>
      <c r="AL93" s="1111"/>
      <c r="AM93" s="1111"/>
      <c r="AN93" s="1111"/>
      <c r="AO93" s="1111"/>
      <c r="AP93" s="1111"/>
      <c r="AQ93" s="1113"/>
      <c r="AR93" s="1103"/>
      <c r="AS93" s="1103"/>
      <c r="AT93" s="1103"/>
      <c r="AU93" s="1103"/>
      <c r="AV93" s="1103"/>
      <c r="AW93" s="1103"/>
      <c r="AX93" s="1103"/>
      <c r="AY93" s="1104"/>
    </row>
    <row r="94" spans="1:51" ht="21" customHeight="1" thickBot="1">
      <c r="A94" s="1102"/>
      <c r="B94" s="1103"/>
      <c r="C94" s="1103"/>
      <c r="D94" s="1103"/>
      <c r="E94" s="1103"/>
      <c r="F94" s="1103"/>
      <c r="G94" s="1103"/>
      <c r="H94" s="1103"/>
      <c r="I94" s="1103"/>
      <c r="J94" s="1103"/>
      <c r="K94" s="1103"/>
      <c r="L94" s="1104"/>
      <c r="M94" s="1084" t="s">
        <v>492</v>
      </c>
      <c r="N94" s="1086"/>
      <c r="O94" s="1087" t="s">
        <v>493</v>
      </c>
      <c r="P94" s="1085"/>
      <c r="Q94" s="1085"/>
      <c r="R94" s="1088"/>
      <c r="S94" s="1093" t="s">
        <v>492</v>
      </c>
      <c r="T94" s="1094"/>
      <c r="U94" s="1081" t="s">
        <v>493</v>
      </c>
      <c r="V94" s="1082"/>
      <c r="W94" s="1082"/>
      <c r="X94" s="1094"/>
      <c r="Y94" s="1087" t="s">
        <v>492</v>
      </c>
      <c r="Z94" s="1086"/>
      <c r="AA94" s="1087" t="s">
        <v>493</v>
      </c>
      <c r="AB94" s="1085"/>
      <c r="AC94" s="1085"/>
      <c r="AD94" s="1086"/>
      <c r="AE94" s="1087" t="s">
        <v>492</v>
      </c>
      <c r="AF94" s="1086"/>
      <c r="AG94" s="1087" t="s">
        <v>493</v>
      </c>
      <c r="AH94" s="1085"/>
      <c r="AI94" s="1085"/>
      <c r="AJ94" s="1088"/>
      <c r="AK94" s="1093" t="s">
        <v>492</v>
      </c>
      <c r="AL94" s="1094"/>
      <c r="AM94" s="1081" t="s">
        <v>493</v>
      </c>
      <c r="AN94" s="1082"/>
      <c r="AO94" s="1082"/>
      <c r="AP94" s="1083"/>
      <c r="AQ94" s="1084" t="s">
        <v>492</v>
      </c>
      <c r="AR94" s="1085"/>
      <c r="AS94" s="1086"/>
      <c r="AT94" s="1087" t="s">
        <v>493</v>
      </c>
      <c r="AU94" s="1085"/>
      <c r="AV94" s="1085"/>
      <c r="AW94" s="1085"/>
      <c r="AX94" s="1085"/>
      <c r="AY94" s="1088"/>
    </row>
    <row r="95" spans="1:51" ht="21.75" customHeight="1" thickBot="1">
      <c r="A95" s="1089" t="s">
        <v>496</v>
      </c>
      <c r="B95" s="1090"/>
      <c r="C95" s="1090"/>
      <c r="D95" s="1090"/>
      <c r="E95" s="1090"/>
      <c r="F95" s="1091"/>
      <c r="G95" s="1091"/>
      <c r="H95" s="1091"/>
      <c r="I95" s="1091"/>
      <c r="J95" s="1091"/>
      <c r="K95" s="1091"/>
      <c r="L95" s="1092"/>
      <c r="M95" s="1041">
        <f>M89</f>
        <v>66009</v>
      </c>
      <c r="N95" s="1039"/>
      <c r="O95" s="1039">
        <f>O89</f>
        <v>638397468</v>
      </c>
      <c r="P95" s="1039"/>
      <c r="Q95" s="1039"/>
      <c r="R95" s="1042"/>
      <c r="S95" s="1043" t="e">
        <f>SUM(#REF!)</f>
        <v>#REF!</v>
      </c>
      <c r="T95" s="1038"/>
      <c r="U95" s="1038" t="e">
        <f>SUM(#REF!)</f>
        <v>#REF!</v>
      </c>
      <c r="V95" s="1038"/>
      <c r="W95" s="1038"/>
      <c r="X95" s="1038"/>
      <c r="Y95" s="1038" t="e">
        <f>SUM(#REF!)</f>
        <v>#REF!</v>
      </c>
      <c r="Z95" s="1038"/>
      <c r="AA95" s="1038" t="e">
        <f>SUM(#REF!)</f>
        <v>#REF!</v>
      </c>
      <c r="AB95" s="1038"/>
      <c r="AC95" s="1038"/>
      <c r="AD95" s="1038"/>
      <c r="AE95" s="1038">
        <f>AE89</f>
        <v>16</v>
      </c>
      <c r="AF95" s="1038"/>
      <c r="AG95" s="1039">
        <f>AG89</f>
        <v>1018333</v>
      </c>
      <c r="AH95" s="1039"/>
      <c r="AI95" s="1039"/>
      <c r="AJ95" s="1042"/>
      <c r="AK95" s="1041">
        <f>AK89</f>
        <v>65986</v>
      </c>
      <c r="AL95" s="1039"/>
      <c r="AM95" s="1039">
        <f>AM89</f>
        <v>637695734</v>
      </c>
      <c r="AN95" s="1039"/>
      <c r="AO95" s="1039"/>
      <c r="AP95" s="1042"/>
      <c r="AQ95" s="1025">
        <f>AQ89</f>
        <v>-39</v>
      </c>
      <c r="AR95" s="1026"/>
      <c r="AS95" s="1027"/>
      <c r="AT95" s="1028">
        <f>AT89</f>
        <v>-1720067</v>
      </c>
      <c r="AU95" s="1026"/>
      <c r="AV95" s="1026"/>
      <c r="AW95" s="1026"/>
      <c r="AX95" s="1026"/>
      <c r="AY95" s="1075"/>
    </row>
    <row r="96" spans="1:51" ht="21.75" customHeight="1">
      <c r="A96" s="1215" t="s">
        <v>582</v>
      </c>
      <c r="B96" s="1216"/>
      <c r="C96" s="1216"/>
      <c r="D96" s="1216"/>
      <c r="E96" s="1216"/>
      <c r="F96" s="1217"/>
      <c r="G96" s="1217"/>
      <c r="H96" s="1217"/>
      <c r="I96" s="1217"/>
      <c r="J96" s="1217"/>
      <c r="K96" s="1217"/>
      <c r="L96" s="1218"/>
      <c r="M96" s="1076">
        <v>86</v>
      </c>
      <c r="N96" s="1077"/>
      <c r="O96" s="1078">
        <v>2293333</v>
      </c>
      <c r="P96" s="1078"/>
      <c r="Q96" s="1078"/>
      <c r="R96" s="1079"/>
      <c r="S96" s="1064"/>
      <c r="T96" s="1065"/>
      <c r="U96" s="1077"/>
      <c r="V96" s="1077"/>
      <c r="W96" s="1077"/>
      <c r="X96" s="1077"/>
      <c r="Y96" s="1077"/>
      <c r="Z96" s="1077"/>
      <c r="AA96" s="1078"/>
      <c r="AB96" s="1078"/>
      <c r="AC96" s="1078"/>
      <c r="AD96" s="1078"/>
      <c r="AE96" s="1077"/>
      <c r="AF96" s="1077"/>
      <c r="AG96" s="1077"/>
      <c r="AH96" s="1077"/>
      <c r="AI96" s="1077"/>
      <c r="AJ96" s="1080"/>
      <c r="AK96" s="1064">
        <v>86</v>
      </c>
      <c r="AL96" s="1065"/>
      <c r="AM96" s="1066">
        <v>2293333</v>
      </c>
      <c r="AN96" s="1066"/>
      <c r="AO96" s="1066"/>
      <c r="AP96" s="1070"/>
      <c r="AQ96" s="1071">
        <f aca="true" t="shared" si="5" ref="AQ96:AQ110">AK96-(M96+S96+Y96+AE96)</f>
        <v>0</v>
      </c>
      <c r="AR96" s="1072"/>
      <c r="AS96" s="1072"/>
      <c r="AT96" s="1073">
        <f aca="true" t="shared" si="6" ref="AT96:AT110">AM96-(O96+U96+AA96+AG96)</f>
        <v>0</v>
      </c>
      <c r="AU96" s="1073"/>
      <c r="AV96" s="1073"/>
      <c r="AW96" s="1073"/>
      <c r="AX96" s="1073"/>
      <c r="AY96" s="1074"/>
    </row>
    <row r="97" spans="1:51" ht="21.75" customHeight="1">
      <c r="A97" s="1123" t="s">
        <v>583</v>
      </c>
      <c r="B97" s="1124"/>
      <c r="C97" s="1124"/>
      <c r="D97" s="1124"/>
      <c r="E97" s="1124"/>
      <c r="F97" s="1001"/>
      <c r="G97" s="1001"/>
      <c r="H97" s="1001"/>
      <c r="I97" s="1001"/>
      <c r="J97" s="1001"/>
      <c r="K97" s="1001"/>
      <c r="L97" s="1002"/>
      <c r="M97" s="1060">
        <v>88</v>
      </c>
      <c r="N97" s="1061"/>
      <c r="O97" s="996">
        <v>1173333</v>
      </c>
      <c r="P97" s="997"/>
      <c r="Q97" s="997"/>
      <c r="R97" s="998"/>
      <c r="S97" s="988"/>
      <c r="T97" s="989"/>
      <c r="U97" s="990"/>
      <c r="V97" s="991"/>
      <c r="W97" s="991"/>
      <c r="X97" s="989"/>
      <c r="Y97" s="990"/>
      <c r="Z97" s="989"/>
      <c r="AA97" s="992"/>
      <c r="AB97" s="993"/>
      <c r="AC97" s="993"/>
      <c r="AD97" s="994"/>
      <c r="AE97" s="990"/>
      <c r="AF97" s="989"/>
      <c r="AG97" s="990"/>
      <c r="AH97" s="991"/>
      <c r="AI97" s="991"/>
      <c r="AJ97" s="1062"/>
      <c r="AK97" s="1060">
        <v>82</v>
      </c>
      <c r="AL97" s="1061"/>
      <c r="AM97" s="996">
        <v>1093333</v>
      </c>
      <c r="AN97" s="997"/>
      <c r="AO97" s="997"/>
      <c r="AP97" s="998"/>
      <c r="AQ97" s="1007">
        <f t="shared" si="5"/>
        <v>-6</v>
      </c>
      <c r="AR97" s="1008"/>
      <c r="AS97" s="1008"/>
      <c r="AT97" s="1055">
        <f t="shared" si="6"/>
        <v>-80000</v>
      </c>
      <c r="AU97" s="1055"/>
      <c r="AV97" s="1055"/>
      <c r="AW97" s="1055"/>
      <c r="AX97" s="1055"/>
      <c r="AY97" s="1056"/>
    </row>
    <row r="98" spans="1:51" ht="21.75" customHeight="1">
      <c r="A98" s="1123" t="s">
        <v>545</v>
      </c>
      <c r="B98" s="1124"/>
      <c r="C98" s="1124"/>
      <c r="D98" s="1124"/>
      <c r="E98" s="1124"/>
      <c r="F98" s="1001"/>
      <c r="G98" s="1001"/>
      <c r="H98" s="1001"/>
      <c r="I98" s="1001"/>
      <c r="J98" s="1001"/>
      <c r="K98" s="1001"/>
      <c r="L98" s="1002"/>
      <c r="M98" s="1060">
        <v>149</v>
      </c>
      <c r="N98" s="1061"/>
      <c r="O98" s="996">
        <v>6357333</v>
      </c>
      <c r="P98" s="997"/>
      <c r="Q98" s="997"/>
      <c r="R98" s="998"/>
      <c r="S98" s="988"/>
      <c r="T98" s="989"/>
      <c r="U98" s="990"/>
      <c r="V98" s="991"/>
      <c r="W98" s="991"/>
      <c r="X98" s="989"/>
      <c r="Y98" s="990"/>
      <c r="Z98" s="989"/>
      <c r="AA98" s="992"/>
      <c r="AB98" s="993"/>
      <c r="AC98" s="993"/>
      <c r="AD98" s="994"/>
      <c r="AE98" s="990"/>
      <c r="AF98" s="989"/>
      <c r="AG98" s="990"/>
      <c r="AH98" s="991"/>
      <c r="AI98" s="991"/>
      <c r="AJ98" s="1062"/>
      <c r="AK98" s="1060">
        <v>149</v>
      </c>
      <c r="AL98" s="1061"/>
      <c r="AM98" s="996">
        <v>6357333</v>
      </c>
      <c r="AN98" s="997"/>
      <c r="AO98" s="997"/>
      <c r="AP98" s="998"/>
      <c r="AQ98" s="1007">
        <f t="shared" si="5"/>
        <v>0</v>
      </c>
      <c r="AR98" s="1008"/>
      <c r="AS98" s="1008"/>
      <c r="AT98" s="995">
        <f t="shared" si="6"/>
        <v>0</v>
      </c>
      <c r="AU98" s="995"/>
      <c r="AV98" s="995"/>
      <c r="AW98" s="995"/>
      <c r="AX98" s="995"/>
      <c r="AY98" s="1009"/>
    </row>
    <row r="99" spans="1:51" ht="21.75" customHeight="1">
      <c r="A99" s="1123" t="s">
        <v>546</v>
      </c>
      <c r="B99" s="1124"/>
      <c r="C99" s="1124"/>
      <c r="D99" s="1124"/>
      <c r="E99" s="1124"/>
      <c r="F99" s="1001"/>
      <c r="G99" s="1001"/>
      <c r="H99" s="1001"/>
      <c r="I99" s="1001"/>
      <c r="J99" s="1001"/>
      <c r="K99" s="1001"/>
      <c r="L99" s="1002"/>
      <c r="M99" s="1060">
        <v>177</v>
      </c>
      <c r="N99" s="1061"/>
      <c r="O99" s="996">
        <v>3776000</v>
      </c>
      <c r="P99" s="997"/>
      <c r="Q99" s="997"/>
      <c r="R99" s="998"/>
      <c r="S99" s="988"/>
      <c r="T99" s="989"/>
      <c r="U99" s="990"/>
      <c r="V99" s="991"/>
      <c r="W99" s="991"/>
      <c r="X99" s="989"/>
      <c r="Y99" s="990"/>
      <c r="Z99" s="989"/>
      <c r="AA99" s="992"/>
      <c r="AB99" s="993"/>
      <c r="AC99" s="993"/>
      <c r="AD99" s="994"/>
      <c r="AE99" s="990"/>
      <c r="AF99" s="989"/>
      <c r="AG99" s="990"/>
      <c r="AH99" s="991"/>
      <c r="AI99" s="991"/>
      <c r="AJ99" s="1062"/>
      <c r="AK99" s="1060">
        <v>170</v>
      </c>
      <c r="AL99" s="1061"/>
      <c r="AM99" s="996">
        <v>3626667</v>
      </c>
      <c r="AN99" s="997"/>
      <c r="AO99" s="997"/>
      <c r="AP99" s="998"/>
      <c r="AQ99" s="1236">
        <f t="shared" si="5"/>
        <v>-7</v>
      </c>
      <c r="AR99" s="1237"/>
      <c r="AS99" s="1237"/>
      <c r="AT99" s="1243">
        <f t="shared" si="6"/>
        <v>-149333</v>
      </c>
      <c r="AU99" s="1243"/>
      <c r="AV99" s="1243"/>
      <c r="AW99" s="1243"/>
      <c r="AX99" s="1243"/>
      <c r="AY99" s="1244"/>
    </row>
    <row r="100" spans="1:51" ht="21.75" customHeight="1">
      <c r="A100" s="999" t="s">
        <v>1017</v>
      </c>
      <c r="B100" s="1000"/>
      <c r="C100" s="1000"/>
      <c r="D100" s="1000"/>
      <c r="E100" s="1000"/>
      <c r="F100" s="1001"/>
      <c r="G100" s="1001"/>
      <c r="H100" s="1001"/>
      <c r="I100" s="1001"/>
      <c r="J100" s="1001"/>
      <c r="K100" s="1001"/>
      <c r="L100" s="1002"/>
      <c r="M100" s="1060">
        <v>26</v>
      </c>
      <c r="N100" s="1061"/>
      <c r="O100" s="996">
        <v>1109333</v>
      </c>
      <c r="P100" s="997"/>
      <c r="Q100" s="997"/>
      <c r="R100" s="998"/>
      <c r="S100" s="988"/>
      <c r="T100" s="989"/>
      <c r="U100" s="990"/>
      <c r="V100" s="991"/>
      <c r="W100" s="991"/>
      <c r="X100" s="989"/>
      <c r="Y100" s="990"/>
      <c r="Z100" s="989"/>
      <c r="AA100" s="992"/>
      <c r="AB100" s="993"/>
      <c r="AC100" s="993"/>
      <c r="AD100" s="994"/>
      <c r="AE100" s="990"/>
      <c r="AF100" s="989"/>
      <c r="AG100" s="990"/>
      <c r="AH100" s="991"/>
      <c r="AI100" s="991"/>
      <c r="AJ100" s="1062"/>
      <c r="AK100" s="1060">
        <v>26</v>
      </c>
      <c r="AL100" s="1061"/>
      <c r="AM100" s="996">
        <v>1109333</v>
      </c>
      <c r="AN100" s="997"/>
      <c r="AO100" s="997"/>
      <c r="AP100" s="998"/>
      <c r="AQ100" s="1007">
        <f t="shared" si="5"/>
        <v>0</v>
      </c>
      <c r="AR100" s="1008"/>
      <c r="AS100" s="1008"/>
      <c r="AT100" s="995">
        <f t="shared" si="6"/>
        <v>0</v>
      </c>
      <c r="AU100" s="995"/>
      <c r="AV100" s="995"/>
      <c r="AW100" s="995"/>
      <c r="AX100" s="995"/>
      <c r="AY100" s="1009"/>
    </row>
    <row r="101" spans="1:51" ht="21.75" customHeight="1">
      <c r="A101" s="1126" t="s">
        <v>547</v>
      </c>
      <c r="B101" s="1191"/>
      <c r="C101" s="1191"/>
      <c r="D101" s="1191"/>
      <c r="E101" s="1191"/>
      <c r="F101" s="1191"/>
      <c r="G101" s="1191"/>
      <c r="H101" s="1191"/>
      <c r="I101" s="1191"/>
      <c r="J101" s="1191"/>
      <c r="K101" s="1191"/>
      <c r="L101" s="1192"/>
      <c r="M101" s="1060">
        <v>26</v>
      </c>
      <c r="N101" s="1061"/>
      <c r="O101" s="996">
        <v>554667</v>
      </c>
      <c r="P101" s="997"/>
      <c r="Q101" s="997"/>
      <c r="R101" s="998"/>
      <c r="S101" s="988"/>
      <c r="T101" s="989"/>
      <c r="U101" s="990"/>
      <c r="V101" s="991"/>
      <c r="W101" s="991"/>
      <c r="X101" s="989"/>
      <c r="Y101" s="990"/>
      <c r="Z101" s="989"/>
      <c r="AA101" s="992"/>
      <c r="AB101" s="993"/>
      <c r="AC101" s="993"/>
      <c r="AD101" s="994"/>
      <c r="AE101" s="990"/>
      <c r="AF101" s="989"/>
      <c r="AG101" s="990"/>
      <c r="AH101" s="991"/>
      <c r="AI101" s="991"/>
      <c r="AJ101" s="1062"/>
      <c r="AK101" s="1060">
        <v>28</v>
      </c>
      <c r="AL101" s="1061"/>
      <c r="AM101" s="996">
        <v>597333</v>
      </c>
      <c r="AN101" s="997"/>
      <c r="AO101" s="997"/>
      <c r="AP101" s="998"/>
      <c r="AQ101" s="1064">
        <f t="shared" si="5"/>
        <v>2</v>
      </c>
      <c r="AR101" s="1065"/>
      <c r="AS101" s="1065"/>
      <c r="AT101" s="1066">
        <f t="shared" si="6"/>
        <v>42666</v>
      </c>
      <c r="AU101" s="1066"/>
      <c r="AV101" s="1066"/>
      <c r="AW101" s="1066"/>
      <c r="AX101" s="1066"/>
      <c r="AY101" s="1067"/>
    </row>
    <row r="102" spans="1:51" ht="21.75" customHeight="1">
      <c r="A102" s="999" t="s">
        <v>584</v>
      </c>
      <c r="B102" s="1000"/>
      <c r="C102" s="1000"/>
      <c r="D102" s="1000"/>
      <c r="E102" s="1000"/>
      <c r="F102" s="1001"/>
      <c r="G102" s="1001"/>
      <c r="H102" s="1001"/>
      <c r="I102" s="1001"/>
      <c r="J102" s="1001"/>
      <c r="K102" s="1001"/>
      <c r="L102" s="1002"/>
      <c r="M102" s="1060">
        <v>130</v>
      </c>
      <c r="N102" s="1061"/>
      <c r="O102" s="996">
        <v>3891333</v>
      </c>
      <c r="P102" s="997"/>
      <c r="Q102" s="997"/>
      <c r="R102" s="998"/>
      <c r="S102" s="988"/>
      <c r="T102" s="989"/>
      <c r="U102" s="990"/>
      <c r="V102" s="991"/>
      <c r="W102" s="991"/>
      <c r="X102" s="989"/>
      <c r="Y102" s="990"/>
      <c r="Z102" s="989"/>
      <c r="AA102" s="992"/>
      <c r="AB102" s="993"/>
      <c r="AC102" s="993"/>
      <c r="AD102" s="994"/>
      <c r="AE102" s="990"/>
      <c r="AF102" s="989"/>
      <c r="AG102" s="990"/>
      <c r="AH102" s="991"/>
      <c r="AI102" s="991"/>
      <c r="AJ102" s="1062"/>
      <c r="AK102" s="1060">
        <v>130</v>
      </c>
      <c r="AL102" s="1061"/>
      <c r="AM102" s="996">
        <v>3891333</v>
      </c>
      <c r="AN102" s="997"/>
      <c r="AO102" s="997"/>
      <c r="AP102" s="998"/>
      <c r="AQ102" s="1064">
        <f t="shared" si="5"/>
        <v>0</v>
      </c>
      <c r="AR102" s="1065"/>
      <c r="AS102" s="1065"/>
      <c r="AT102" s="1066">
        <f t="shared" si="6"/>
        <v>0</v>
      </c>
      <c r="AU102" s="1066"/>
      <c r="AV102" s="1066"/>
      <c r="AW102" s="1066"/>
      <c r="AX102" s="1066"/>
      <c r="AY102" s="1067"/>
    </row>
    <row r="103" spans="1:51" ht="21.75" customHeight="1">
      <c r="A103" s="1068" t="s">
        <v>548</v>
      </c>
      <c r="B103" s="1069"/>
      <c r="C103" s="1069"/>
      <c r="D103" s="1069"/>
      <c r="E103" s="1069"/>
      <c r="F103" s="1001"/>
      <c r="G103" s="1001"/>
      <c r="H103" s="1001"/>
      <c r="I103" s="1001"/>
      <c r="J103" s="1001"/>
      <c r="K103" s="1001"/>
      <c r="L103" s="1002"/>
      <c r="M103" s="1003">
        <v>333</v>
      </c>
      <c r="N103" s="1004"/>
      <c r="O103" s="1005">
        <v>3396600</v>
      </c>
      <c r="P103" s="1005"/>
      <c r="Q103" s="1005"/>
      <c r="R103" s="1006"/>
      <c r="S103" s="1007"/>
      <c r="T103" s="1008"/>
      <c r="U103" s="1004"/>
      <c r="V103" s="1004"/>
      <c r="W103" s="1004"/>
      <c r="X103" s="1004"/>
      <c r="Y103" s="1004"/>
      <c r="Z103" s="1004"/>
      <c r="AA103" s="1004"/>
      <c r="AB103" s="1004"/>
      <c r="AC103" s="1004"/>
      <c r="AD103" s="1004"/>
      <c r="AE103" s="1004"/>
      <c r="AF103" s="1004"/>
      <c r="AG103" s="1004"/>
      <c r="AH103" s="1004"/>
      <c r="AI103" s="1004"/>
      <c r="AJ103" s="1063"/>
      <c r="AK103" s="1007">
        <v>333</v>
      </c>
      <c r="AL103" s="1008"/>
      <c r="AM103" s="995">
        <v>3396600</v>
      </c>
      <c r="AN103" s="995"/>
      <c r="AO103" s="995"/>
      <c r="AP103" s="996"/>
      <c r="AQ103" s="1007">
        <f t="shared" si="5"/>
        <v>0</v>
      </c>
      <c r="AR103" s="1008"/>
      <c r="AS103" s="1008"/>
      <c r="AT103" s="995">
        <f t="shared" si="6"/>
        <v>0</v>
      </c>
      <c r="AU103" s="995"/>
      <c r="AV103" s="995"/>
      <c r="AW103" s="995"/>
      <c r="AX103" s="995"/>
      <c r="AY103" s="1009"/>
    </row>
    <row r="104" spans="1:51" ht="21.75" customHeight="1">
      <c r="A104" s="999" t="s">
        <v>549</v>
      </c>
      <c r="B104" s="1000"/>
      <c r="C104" s="1000"/>
      <c r="D104" s="1000"/>
      <c r="E104" s="1000"/>
      <c r="F104" s="1001"/>
      <c r="G104" s="1001"/>
      <c r="H104" s="1001"/>
      <c r="I104" s="1001"/>
      <c r="J104" s="1001"/>
      <c r="K104" s="1001"/>
      <c r="L104" s="1002"/>
      <c r="M104" s="1003">
        <v>310</v>
      </c>
      <c r="N104" s="1004"/>
      <c r="O104" s="1005">
        <v>1581000</v>
      </c>
      <c r="P104" s="1005"/>
      <c r="Q104" s="1005"/>
      <c r="R104" s="1006"/>
      <c r="S104" s="1007"/>
      <c r="T104" s="1008"/>
      <c r="U104" s="1004"/>
      <c r="V104" s="1004"/>
      <c r="W104" s="1004"/>
      <c r="X104" s="1004"/>
      <c r="Y104" s="1004"/>
      <c r="Z104" s="1004"/>
      <c r="AA104" s="1005"/>
      <c r="AB104" s="1005"/>
      <c r="AC104" s="1005"/>
      <c r="AD104" s="1005"/>
      <c r="AE104" s="1004"/>
      <c r="AF104" s="1004"/>
      <c r="AG104" s="1005"/>
      <c r="AH104" s="1005"/>
      <c r="AI104" s="1005"/>
      <c r="AJ104" s="1006"/>
      <c r="AK104" s="1007">
        <v>315</v>
      </c>
      <c r="AL104" s="1008"/>
      <c r="AM104" s="995">
        <v>1606500</v>
      </c>
      <c r="AN104" s="995"/>
      <c r="AO104" s="995"/>
      <c r="AP104" s="996"/>
      <c r="AQ104" s="1007">
        <f t="shared" si="5"/>
        <v>5</v>
      </c>
      <c r="AR104" s="1008"/>
      <c r="AS104" s="1008"/>
      <c r="AT104" s="995">
        <f t="shared" si="6"/>
        <v>25500</v>
      </c>
      <c r="AU104" s="995"/>
      <c r="AV104" s="995"/>
      <c r="AW104" s="995"/>
      <c r="AX104" s="995"/>
      <c r="AY104" s="1009"/>
    </row>
    <row r="105" spans="1:51" ht="21.75" customHeight="1">
      <c r="A105" s="999" t="s">
        <v>585</v>
      </c>
      <c r="B105" s="1000"/>
      <c r="C105" s="1000"/>
      <c r="D105" s="1000"/>
      <c r="E105" s="1000"/>
      <c r="F105" s="1001"/>
      <c r="G105" s="1001"/>
      <c r="H105" s="1001"/>
      <c r="I105" s="1001"/>
      <c r="J105" s="1001"/>
      <c r="K105" s="1001"/>
      <c r="L105" s="1002"/>
      <c r="M105" s="1003">
        <v>879</v>
      </c>
      <c r="N105" s="1004"/>
      <c r="O105" s="1005">
        <v>59772000</v>
      </c>
      <c r="P105" s="1005"/>
      <c r="Q105" s="1005"/>
      <c r="R105" s="1006"/>
      <c r="S105" s="1007"/>
      <c r="T105" s="1008"/>
      <c r="U105" s="1004"/>
      <c r="V105" s="1004"/>
      <c r="W105" s="1004"/>
      <c r="X105" s="1004"/>
      <c r="Y105" s="1004"/>
      <c r="Z105" s="1004"/>
      <c r="AA105" s="1004"/>
      <c r="AB105" s="1004"/>
      <c r="AC105" s="1004"/>
      <c r="AD105" s="1004"/>
      <c r="AE105" s="1004"/>
      <c r="AF105" s="1004"/>
      <c r="AG105" s="1005"/>
      <c r="AH105" s="1005"/>
      <c r="AI105" s="1005"/>
      <c r="AJ105" s="1006"/>
      <c r="AK105" s="1007">
        <v>765</v>
      </c>
      <c r="AL105" s="1008"/>
      <c r="AM105" s="995">
        <v>52020000</v>
      </c>
      <c r="AN105" s="995"/>
      <c r="AO105" s="995"/>
      <c r="AP105" s="996"/>
      <c r="AQ105" s="1007">
        <f t="shared" si="5"/>
        <v>-114</v>
      </c>
      <c r="AR105" s="1008"/>
      <c r="AS105" s="1008"/>
      <c r="AT105" s="995">
        <f t="shared" si="6"/>
        <v>-7752000</v>
      </c>
      <c r="AU105" s="995"/>
      <c r="AV105" s="995"/>
      <c r="AW105" s="995"/>
      <c r="AX105" s="995"/>
      <c r="AY105" s="1009"/>
    </row>
    <row r="106" spans="1:51" ht="22.5" customHeight="1">
      <c r="A106" s="999" t="s">
        <v>1018</v>
      </c>
      <c r="B106" s="1000"/>
      <c r="C106" s="1000"/>
      <c r="D106" s="1000"/>
      <c r="E106" s="1000"/>
      <c r="F106" s="1001"/>
      <c r="G106" s="1001"/>
      <c r="H106" s="1001"/>
      <c r="I106" s="1001"/>
      <c r="J106" s="1001"/>
      <c r="K106" s="1001"/>
      <c r="L106" s="1002"/>
      <c r="M106" s="1003">
        <v>1082</v>
      </c>
      <c r="N106" s="1004"/>
      <c r="O106" s="1005">
        <v>12984000</v>
      </c>
      <c r="P106" s="1005"/>
      <c r="Q106" s="1005"/>
      <c r="R106" s="1006"/>
      <c r="S106" s="1007"/>
      <c r="T106" s="1008"/>
      <c r="U106" s="1004"/>
      <c r="V106" s="1004"/>
      <c r="W106" s="1004"/>
      <c r="X106" s="1004"/>
      <c r="Y106" s="1004"/>
      <c r="Z106" s="1004"/>
      <c r="AA106" s="996"/>
      <c r="AB106" s="997"/>
      <c r="AC106" s="997"/>
      <c r="AD106" s="1032"/>
      <c r="AE106" s="1004"/>
      <c r="AF106" s="1004"/>
      <c r="AG106" s="1004"/>
      <c r="AH106" s="1004"/>
      <c r="AI106" s="1004"/>
      <c r="AJ106" s="1063"/>
      <c r="AK106" s="1007">
        <v>1043</v>
      </c>
      <c r="AL106" s="1008"/>
      <c r="AM106" s="995">
        <v>12516000</v>
      </c>
      <c r="AN106" s="995"/>
      <c r="AO106" s="995"/>
      <c r="AP106" s="996"/>
      <c r="AQ106" s="1007">
        <f t="shared" si="5"/>
        <v>-39</v>
      </c>
      <c r="AR106" s="1008"/>
      <c r="AS106" s="1008"/>
      <c r="AT106" s="995">
        <f t="shared" si="6"/>
        <v>-468000</v>
      </c>
      <c r="AU106" s="995"/>
      <c r="AV106" s="995"/>
      <c r="AW106" s="995"/>
      <c r="AX106" s="995"/>
      <c r="AY106" s="1009"/>
    </row>
    <row r="107" spans="1:51" ht="21.75" customHeight="1">
      <c r="A107" s="999" t="s">
        <v>586</v>
      </c>
      <c r="B107" s="1000"/>
      <c r="C107" s="1000"/>
      <c r="D107" s="1000"/>
      <c r="E107" s="1000"/>
      <c r="F107" s="1001"/>
      <c r="G107" s="1001"/>
      <c r="H107" s="1001"/>
      <c r="I107" s="1001"/>
      <c r="J107" s="1001"/>
      <c r="K107" s="1001"/>
      <c r="L107" s="1002"/>
      <c r="M107" s="1060">
        <v>102</v>
      </c>
      <c r="N107" s="1061"/>
      <c r="O107" s="996">
        <v>11220000</v>
      </c>
      <c r="P107" s="997"/>
      <c r="Q107" s="997"/>
      <c r="R107" s="998"/>
      <c r="S107" s="988"/>
      <c r="T107" s="989"/>
      <c r="U107" s="990"/>
      <c r="V107" s="991"/>
      <c r="W107" s="991"/>
      <c r="X107" s="989"/>
      <c r="Y107" s="990"/>
      <c r="Z107" s="989"/>
      <c r="AA107" s="992"/>
      <c r="AB107" s="993"/>
      <c r="AC107" s="993"/>
      <c r="AD107" s="994"/>
      <c r="AE107" s="990"/>
      <c r="AF107" s="989"/>
      <c r="AG107" s="990"/>
      <c r="AH107" s="991"/>
      <c r="AI107" s="991"/>
      <c r="AJ107" s="1062"/>
      <c r="AK107" s="1060">
        <v>102</v>
      </c>
      <c r="AL107" s="1061"/>
      <c r="AM107" s="996">
        <v>11220000</v>
      </c>
      <c r="AN107" s="997"/>
      <c r="AO107" s="997"/>
      <c r="AP107" s="998"/>
      <c r="AQ107" s="1007">
        <f t="shared" si="5"/>
        <v>0</v>
      </c>
      <c r="AR107" s="1008"/>
      <c r="AS107" s="1008"/>
      <c r="AT107" s="995">
        <f t="shared" si="6"/>
        <v>0</v>
      </c>
      <c r="AU107" s="995"/>
      <c r="AV107" s="995"/>
      <c r="AW107" s="995"/>
      <c r="AX107" s="995"/>
      <c r="AY107" s="1009"/>
    </row>
    <row r="108" spans="1:51" ht="21.75" customHeight="1">
      <c r="A108" s="999" t="s">
        <v>1019</v>
      </c>
      <c r="B108" s="1000"/>
      <c r="C108" s="1000"/>
      <c r="D108" s="1000"/>
      <c r="E108" s="1000"/>
      <c r="F108" s="1001"/>
      <c r="G108" s="1001"/>
      <c r="H108" s="1001"/>
      <c r="I108" s="1001"/>
      <c r="J108" s="1001"/>
      <c r="K108" s="1001"/>
      <c r="L108" s="1002"/>
      <c r="M108" s="1003">
        <v>126</v>
      </c>
      <c r="N108" s="1004"/>
      <c r="O108" s="1005">
        <v>756000</v>
      </c>
      <c r="P108" s="1005"/>
      <c r="Q108" s="1005"/>
      <c r="R108" s="1006"/>
      <c r="S108" s="1007"/>
      <c r="T108" s="1008"/>
      <c r="U108" s="1004"/>
      <c r="V108" s="1004"/>
      <c r="W108" s="1004"/>
      <c r="X108" s="1004"/>
      <c r="Y108" s="1004"/>
      <c r="Z108" s="1004"/>
      <c r="AA108" s="1004"/>
      <c r="AB108" s="1004"/>
      <c r="AC108" s="1004"/>
      <c r="AD108" s="1004"/>
      <c r="AE108" s="1004"/>
      <c r="AF108" s="1004"/>
      <c r="AG108" s="1004"/>
      <c r="AH108" s="1004"/>
      <c r="AI108" s="1004"/>
      <c r="AJ108" s="1063"/>
      <c r="AK108" s="1007">
        <v>126</v>
      </c>
      <c r="AL108" s="1008"/>
      <c r="AM108" s="995">
        <v>756000</v>
      </c>
      <c r="AN108" s="995"/>
      <c r="AO108" s="995"/>
      <c r="AP108" s="996"/>
      <c r="AQ108" s="1007">
        <f t="shared" si="5"/>
        <v>0</v>
      </c>
      <c r="AR108" s="1008"/>
      <c r="AS108" s="1008"/>
      <c r="AT108" s="995">
        <f t="shared" si="6"/>
        <v>0</v>
      </c>
      <c r="AU108" s="995"/>
      <c r="AV108" s="995"/>
      <c r="AW108" s="995"/>
      <c r="AX108" s="995"/>
      <c r="AY108" s="1009"/>
    </row>
    <row r="109" spans="1:51" ht="19.5" customHeight="1">
      <c r="A109" s="999" t="s">
        <v>1020</v>
      </c>
      <c r="B109" s="1000"/>
      <c r="C109" s="1000"/>
      <c r="D109" s="1000"/>
      <c r="E109" s="1000"/>
      <c r="F109" s="1001"/>
      <c r="G109" s="1001"/>
      <c r="H109" s="1001"/>
      <c r="I109" s="1001"/>
      <c r="J109" s="1001"/>
      <c r="K109" s="1001"/>
      <c r="L109" s="1002"/>
      <c r="M109" s="1003">
        <v>116</v>
      </c>
      <c r="N109" s="1004"/>
      <c r="O109" s="1005">
        <v>696000</v>
      </c>
      <c r="P109" s="1005"/>
      <c r="Q109" s="1005"/>
      <c r="R109" s="1006"/>
      <c r="S109" s="1007"/>
      <c r="T109" s="1008"/>
      <c r="U109" s="1004"/>
      <c r="V109" s="1004"/>
      <c r="W109" s="1004"/>
      <c r="X109" s="1004"/>
      <c r="Y109" s="1004"/>
      <c r="Z109" s="1004"/>
      <c r="AA109" s="1004"/>
      <c r="AB109" s="1004"/>
      <c r="AC109" s="1004"/>
      <c r="AD109" s="1004"/>
      <c r="AE109" s="1004"/>
      <c r="AF109" s="1004"/>
      <c r="AG109" s="1004"/>
      <c r="AH109" s="1004"/>
      <c r="AI109" s="1004"/>
      <c r="AJ109" s="1063"/>
      <c r="AK109" s="1007">
        <v>116</v>
      </c>
      <c r="AL109" s="1008"/>
      <c r="AM109" s="995">
        <v>696000</v>
      </c>
      <c r="AN109" s="995"/>
      <c r="AO109" s="995"/>
      <c r="AP109" s="996"/>
      <c r="AQ109" s="1007">
        <f t="shared" si="5"/>
        <v>0</v>
      </c>
      <c r="AR109" s="1008"/>
      <c r="AS109" s="1008"/>
      <c r="AT109" s="995">
        <f t="shared" si="6"/>
        <v>0</v>
      </c>
      <c r="AU109" s="995"/>
      <c r="AV109" s="995"/>
      <c r="AW109" s="995"/>
      <c r="AX109" s="995"/>
      <c r="AY109" s="1009"/>
    </row>
    <row r="110" spans="1:51" ht="24.75" customHeight="1" thickBot="1">
      <c r="A110" s="999" t="s">
        <v>1021</v>
      </c>
      <c r="B110" s="1000"/>
      <c r="C110" s="1000"/>
      <c r="D110" s="1000"/>
      <c r="E110" s="1000"/>
      <c r="F110" s="1001"/>
      <c r="G110" s="1001"/>
      <c r="H110" s="1001"/>
      <c r="I110" s="1001"/>
      <c r="J110" s="1001"/>
      <c r="K110" s="1001"/>
      <c r="L110" s="1002"/>
      <c r="M110" s="1003">
        <v>1587</v>
      </c>
      <c r="N110" s="1004"/>
      <c r="O110" s="1005">
        <v>2777250</v>
      </c>
      <c r="P110" s="1005"/>
      <c r="Q110" s="1005"/>
      <c r="R110" s="1006"/>
      <c r="S110" s="1007"/>
      <c r="T110" s="1008"/>
      <c r="U110" s="1004"/>
      <c r="V110" s="1004"/>
      <c r="W110" s="1004"/>
      <c r="X110" s="1004"/>
      <c r="Y110" s="1004"/>
      <c r="Z110" s="1004"/>
      <c r="AA110" s="1004"/>
      <c r="AB110" s="1004"/>
      <c r="AC110" s="1004"/>
      <c r="AD110" s="1004"/>
      <c r="AE110" s="1004"/>
      <c r="AF110" s="1004"/>
      <c r="AG110" s="1004"/>
      <c r="AH110" s="1004"/>
      <c r="AI110" s="1004"/>
      <c r="AJ110" s="1063"/>
      <c r="AK110" s="1007">
        <v>1581</v>
      </c>
      <c r="AL110" s="1008"/>
      <c r="AM110" s="995">
        <v>2777250</v>
      </c>
      <c r="AN110" s="995"/>
      <c r="AO110" s="995"/>
      <c r="AP110" s="996"/>
      <c r="AQ110" s="1007">
        <f t="shared" si="5"/>
        <v>-6</v>
      </c>
      <c r="AR110" s="1008"/>
      <c r="AS110" s="1008"/>
      <c r="AT110" s="995">
        <f t="shared" si="6"/>
        <v>0</v>
      </c>
      <c r="AU110" s="995"/>
      <c r="AV110" s="995"/>
      <c r="AW110" s="995"/>
      <c r="AX110" s="995"/>
      <c r="AY110" s="1009"/>
    </row>
    <row r="111" spans="1:51" ht="35.25" customHeight="1" thickBot="1">
      <c r="A111" s="1044" t="s">
        <v>587</v>
      </c>
      <c r="B111" s="1045"/>
      <c r="C111" s="1045"/>
      <c r="D111" s="1045"/>
      <c r="E111" s="1045"/>
      <c r="F111" s="1046"/>
      <c r="G111" s="1046"/>
      <c r="H111" s="1046"/>
      <c r="I111" s="1046"/>
      <c r="J111" s="1046"/>
      <c r="K111" s="1046"/>
      <c r="L111" s="1047"/>
      <c r="M111" s="1041">
        <f>SUM(M95:N110)</f>
        <v>71226</v>
      </c>
      <c r="N111" s="1039"/>
      <c r="O111" s="1039">
        <f>SUM(O95:R110)</f>
        <v>750735650</v>
      </c>
      <c r="P111" s="1039"/>
      <c r="Q111" s="1039"/>
      <c r="R111" s="1042"/>
      <c r="S111" s="1043" t="e">
        <f>SUM(S95:S110)</f>
        <v>#REF!</v>
      </c>
      <c r="T111" s="1038"/>
      <c r="U111" s="1038" t="e">
        <f>SUM(U95:U110)</f>
        <v>#REF!</v>
      </c>
      <c r="V111" s="1038"/>
      <c r="W111" s="1038"/>
      <c r="X111" s="1038"/>
      <c r="Y111" s="1038" t="e">
        <f>SUM(Y95:Y110)</f>
        <v>#REF!</v>
      </c>
      <c r="Z111" s="1038"/>
      <c r="AA111" s="1038" t="e">
        <f>SUM(AA95:AA110)</f>
        <v>#REF!</v>
      </c>
      <c r="AB111" s="1038"/>
      <c r="AC111" s="1038"/>
      <c r="AD111" s="1038"/>
      <c r="AE111" s="1038">
        <f>SUM(AE95:AF110)</f>
        <v>16</v>
      </c>
      <c r="AF111" s="1038"/>
      <c r="AG111" s="1039">
        <f>SUM(AG95:AJ110)</f>
        <v>1018333</v>
      </c>
      <c r="AH111" s="1038"/>
      <c r="AI111" s="1038"/>
      <c r="AJ111" s="1040"/>
      <c r="AK111" s="1041">
        <f>SUM(AK95:AL110)</f>
        <v>71038</v>
      </c>
      <c r="AL111" s="1039"/>
      <c r="AM111" s="1039">
        <f>SUM(AM95:AP110)</f>
        <v>741652749</v>
      </c>
      <c r="AN111" s="1039"/>
      <c r="AO111" s="1039"/>
      <c r="AP111" s="1042"/>
      <c r="AQ111" s="1025">
        <f>SUM(AQ95:AQ110)</f>
        <v>-204</v>
      </c>
      <c r="AR111" s="1026"/>
      <c r="AS111" s="1027"/>
      <c r="AT111" s="1028">
        <f>SUM(AT95:AT110)</f>
        <v>-10101234</v>
      </c>
      <c r="AU111" s="1029"/>
      <c r="AV111" s="1029"/>
      <c r="AW111" s="1029"/>
      <c r="AX111" s="1029"/>
      <c r="AY111" s="1030"/>
    </row>
    <row r="112" ht="13.5" hidden="1" thickBot="1"/>
    <row r="113" spans="1:51" ht="21.75" customHeight="1">
      <c r="A113" s="1048" t="s">
        <v>550</v>
      </c>
      <c r="B113" s="1049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50"/>
      <c r="M113" s="1051">
        <v>9</v>
      </c>
      <c r="N113" s="1052"/>
      <c r="O113" s="1053">
        <v>7200000</v>
      </c>
      <c r="P113" s="1001"/>
      <c r="Q113" s="1001"/>
      <c r="R113" s="1001"/>
      <c r="S113" s="344"/>
      <c r="T113" s="344"/>
      <c r="U113" s="344"/>
      <c r="V113" s="344"/>
      <c r="W113" s="344"/>
      <c r="X113" s="344"/>
      <c r="Y113" s="346"/>
      <c r="Z113" s="347"/>
      <c r="AA113" s="347"/>
      <c r="AB113" s="347"/>
      <c r="AC113" s="347"/>
      <c r="AD113" s="345"/>
      <c r="AE113" s="1031"/>
      <c r="AF113" s="995"/>
      <c r="AG113" s="1032"/>
      <c r="AH113" s="995"/>
      <c r="AI113" s="995"/>
      <c r="AJ113" s="1009"/>
      <c r="AK113" s="1033">
        <v>9</v>
      </c>
      <c r="AL113" s="1034"/>
      <c r="AM113" s="995">
        <v>7200000</v>
      </c>
      <c r="AN113" s="995"/>
      <c r="AO113" s="995"/>
      <c r="AP113" s="1009"/>
      <c r="AQ113" s="1035">
        <v>0</v>
      </c>
      <c r="AR113" s="1036"/>
      <c r="AS113" s="1036"/>
      <c r="AT113" s="1034">
        <v>0</v>
      </c>
      <c r="AU113" s="1034"/>
      <c r="AV113" s="1034"/>
      <c r="AW113" s="1034"/>
      <c r="AX113" s="1034"/>
      <c r="AY113" s="1037"/>
    </row>
    <row r="114" spans="1:51" ht="18.75" customHeight="1">
      <c r="A114" s="1048" t="s">
        <v>588</v>
      </c>
      <c r="B114" s="1049"/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50"/>
      <c r="M114" s="1051">
        <v>9</v>
      </c>
      <c r="N114" s="1052"/>
      <c r="O114" s="1245">
        <v>3600000</v>
      </c>
      <c r="P114" s="1053"/>
      <c r="Q114" s="1053"/>
      <c r="R114" s="1053"/>
      <c r="S114" s="344"/>
      <c r="T114" s="344"/>
      <c r="U114" s="344"/>
      <c r="V114" s="344"/>
      <c r="W114" s="344"/>
      <c r="X114" s="344"/>
      <c r="Y114" s="346"/>
      <c r="Z114" s="347"/>
      <c r="AA114" s="347"/>
      <c r="AB114" s="347"/>
      <c r="AC114" s="347"/>
      <c r="AD114" s="345"/>
      <c r="AE114" s="1247"/>
      <c r="AF114" s="1032"/>
      <c r="AG114" s="996"/>
      <c r="AH114" s="997"/>
      <c r="AI114" s="997"/>
      <c r="AJ114" s="998"/>
      <c r="AK114" s="1248">
        <v>9</v>
      </c>
      <c r="AL114" s="1033"/>
      <c r="AM114" s="996">
        <v>3600000</v>
      </c>
      <c r="AN114" s="997"/>
      <c r="AO114" s="997"/>
      <c r="AP114" s="998"/>
      <c r="AQ114" s="1051">
        <v>0</v>
      </c>
      <c r="AR114" s="1001"/>
      <c r="AS114" s="1052"/>
      <c r="AT114" s="1245">
        <v>0</v>
      </c>
      <c r="AU114" s="1053"/>
      <c r="AV114" s="1053"/>
      <c r="AW114" s="1053"/>
      <c r="AX114" s="1053"/>
      <c r="AY114" s="1246"/>
    </row>
    <row r="115" spans="1:51" ht="15.75" customHeight="1">
      <c r="A115" s="1250" t="s">
        <v>1022</v>
      </c>
      <c r="B115" s="1251"/>
      <c r="C115" s="1251"/>
      <c r="D115" s="1251"/>
      <c r="E115" s="1251"/>
      <c r="F115" s="1251"/>
      <c r="G115" s="1251"/>
      <c r="H115" s="1251"/>
      <c r="I115" s="1251"/>
      <c r="J115" s="1251"/>
      <c r="K115" s="1251"/>
      <c r="L115" s="1252"/>
      <c r="M115" s="1051">
        <v>229</v>
      </c>
      <c r="N115" s="1052"/>
      <c r="O115" s="1245">
        <v>1603000</v>
      </c>
      <c r="P115" s="1053"/>
      <c r="Q115" s="1053"/>
      <c r="R115" s="1053"/>
      <c r="S115" s="344"/>
      <c r="T115" s="344"/>
      <c r="U115" s="344"/>
      <c r="V115" s="344"/>
      <c r="W115" s="344"/>
      <c r="X115" s="344"/>
      <c r="Y115" s="346"/>
      <c r="Z115" s="347"/>
      <c r="AA115" s="347"/>
      <c r="AB115" s="347"/>
      <c r="AC115" s="347"/>
      <c r="AD115" s="345"/>
      <c r="AE115" s="1249"/>
      <c r="AF115" s="994"/>
      <c r="AG115" s="992"/>
      <c r="AH115" s="993"/>
      <c r="AI115" s="993"/>
      <c r="AJ115" s="1129"/>
      <c r="AK115" s="1248">
        <v>220</v>
      </c>
      <c r="AL115" s="1033"/>
      <c r="AM115" s="996">
        <v>1540000</v>
      </c>
      <c r="AN115" s="997"/>
      <c r="AO115" s="997"/>
      <c r="AP115" s="998"/>
      <c r="AQ115" s="1051">
        <v>-9</v>
      </c>
      <c r="AR115" s="1001"/>
      <c r="AS115" s="1052"/>
      <c r="AT115" s="1245">
        <v>-63000</v>
      </c>
      <c r="AU115" s="1053"/>
      <c r="AV115" s="1053"/>
      <c r="AW115" s="1053"/>
      <c r="AX115" s="1053"/>
      <c r="AY115" s="1246"/>
    </row>
    <row r="116" spans="1:51" ht="16.5" customHeight="1">
      <c r="A116" s="1048" t="s">
        <v>1023</v>
      </c>
      <c r="B116" s="1253"/>
      <c r="C116" s="1253"/>
      <c r="D116" s="1253"/>
      <c r="E116" s="1253"/>
      <c r="F116" s="1253"/>
      <c r="G116" s="1253"/>
      <c r="H116" s="1253"/>
      <c r="I116" s="1253"/>
      <c r="J116" s="1253"/>
      <c r="K116" s="1253"/>
      <c r="L116" s="1254"/>
      <c r="M116" s="1051">
        <v>225</v>
      </c>
      <c r="N116" s="1052"/>
      <c r="O116" s="1245">
        <v>787500</v>
      </c>
      <c r="P116" s="1053"/>
      <c r="Q116" s="1053"/>
      <c r="R116" s="1053"/>
      <c r="S116" s="344"/>
      <c r="T116" s="344"/>
      <c r="U116" s="344"/>
      <c r="V116" s="344"/>
      <c r="W116" s="344"/>
      <c r="X116" s="344"/>
      <c r="Y116" s="346"/>
      <c r="Z116" s="347"/>
      <c r="AA116" s="347"/>
      <c r="AB116" s="347"/>
      <c r="AC116" s="347"/>
      <c r="AD116" s="345"/>
      <c r="AE116" s="1249"/>
      <c r="AF116" s="994"/>
      <c r="AG116" s="992"/>
      <c r="AH116" s="993"/>
      <c r="AI116" s="993"/>
      <c r="AJ116" s="1129"/>
      <c r="AK116" s="1248">
        <v>218</v>
      </c>
      <c r="AL116" s="1033"/>
      <c r="AM116" s="996">
        <v>763000</v>
      </c>
      <c r="AN116" s="997"/>
      <c r="AO116" s="997"/>
      <c r="AP116" s="998"/>
      <c r="AQ116" s="1051">
        <v>-7</v>
      </c>
      <c r="AR116" s="1001"/>
      <c r="AS116" s="1052"/>
      <c r="AT116" s="1245">
        <v>-155992</v>
      </c>
      <c r="AU116" s="1053"/>
      <c r="AV116" s="1053"/>
      <c r="AW116" s="1053"/>
      <c r="AX116" s="1053"/>
      <c r="AY116" s="1246"/>
    </row>
    <row r="117" spans="1:51" ht="18" customHeight="1">
      <c r="A117" s="1048" t="s">
        <v>1024</v>
      </c>
      <c r="B117" s="1253"/>
      <c r="C117" s="1253"/>
      <c r="D117" s="1253"/>
      <c r="E117" s="1253"/>
      <c r="F117" s="1253"/>
      <c r="G117" s="1253"/>
      <c r="H117" s="1253"/>
      <c r="I117" s="1253"/>
      <c r="J117" s="1253"/>
      <c r="K117" s="1253"/>
      <c r="L117" s="1254"/>
      <c r="M117" s="1051">
        <v>79</v>
      </c>
      <c r="N117" s="1052"/>
      <c r="O117" s="1245">
        <v>1369333</v>
      </c>
      <c r="P117" s="1053"/>
      <c r="Q117" s="1053"/>
      <c r="R117" s="1053"/>
      <c r="S117" s="344"/>
      <c r="T117" s="344"/>
      <c r="U117" s="344"/>
      <c r="V117" s="344"/>
      <c r="W117" s="344"/>
      <c r="X117" s="344"/>
      <c r="Y117" s="346"/>
      <c r="Z117" s="347"/>
      <c r="AA117" s="347"/>
      <c r="AB117" s="347"/>
      <c r="AC117" s="347"/>
      <c r="AD117" s="345"/>
      <c r="AE117" s="1249"/>
      <c r="AF117" s="994"/>
      <c r="AG117" s="992"/>
      <c r="AH117" s="993"/>
      <c r="AI117" s="993"/>
      <c r="AJ117" s="1129"/>
      <c r="AK117" s="1248">
        <v>79</v>
      </c>
      <c r="AL117" s="1033"/>
      <c r="AM117" s="996">
        <v>1369333</v>
      </c>
      <c r="AN117" s="997"/>
      <c r="AO117" s="997"/>
      <c r="AP117" s="998"/>
      <c r="AQ117" s="1051">
        <v>0</v>
      </c>
      <c r="AR117" s="1001"/>
      <c r="AS117" s="1052"/>
      <c r="AT117" s="1245">
        <v>0</v>
      </c>
      <c r="AU117" s="1053"/>
      <c r="AV117" s="1053"/>
      <c r="AW117" s="1053"/>
      <c r="AX117" s="1053"/>
      <c r="AY117" s="1246"/>
    </row>
    <row r="118" spans="1:51" ht="21.75" customHeight="1">
      <c r="A118" s="1048" t="s">
        <v>1025</v>
      </c>
      <c r="B118" s="1253"/>
      <c r="C118" s="1253"/>
      <c r="D118" s="1253"/>
      <c r="E118" s="1253"/>
      <c r="F118" s="1253"/>
      <c r="G118" s="1253"/>
      <c r="H118" s="1253"/>
      <c r="I118" s="1253"/>
      <c r="J118" s="1253"/>
      <c r="K118" s="1253"/>
      <c r="L118" s="1254"/>
      <c r="M118" s="1051">
        <v>79</v>
      </c>
      <c r="N118" s="1052"/>
      <c r="O118" s="1245">
        <v>684667</v>
      </c>
      <c r="P118" s="1053"/>
      <c r="Q118" s="1053"/>
      <c r="R118" s="1053"/>
      <c r="S118" s="344"/>
      <c r="T118" s="344"/>
      <c r="U118" s="344"/>
      <c r="V118" s="344"/>
      <c r="W118" s="344"/>
      <c r="X118" s="344"/>
      <c r="Y118" s="346"/>
      <c r="Z118" s="347"/>
      <c r="AA118" s="347"/>
      <c r="AB118" s="347"/>
      <c r="AC118" s="347"/>
      <c r="AD118" s="345"/>
      <c r="AE118" s="1249"/>
      <c r="AF118" s="994"/>
      <c r="AG118" s="992"/>
      <c r="AH118" s="993"/>
      <c r="AI118" s="993"/>
      <c r="AJ118" s="1129"/>
      <c r="AK118" s="1248">
        <v>75</v>
      </c>
      <c r="AL118" s="1033"/>
      <c r="AM118" s="996">
        <v>650000</v>
      </c>
      <c r="AN118" s="997"/>
      <c r="AO118" s="997"/>
      <c r="AP118" s="998"/>
      <c r="AQ118" s="1051">
        <v>-4</v>
      </c>
      <c r="AR118" s="1001"/>
      <c r="AS118" s="1052"/>
      <c r="AT118" s="1245">
        <v>-34667</v>
      </c>
      <c r="AU118" s="1053"/>
      <c r="AV118" s="1053"/>
      <c r="AW118" s="1053"/>
      <c r="AX118" s="1053"/>
      <c r="AY118" s="1246"/>
    </row>
    <row r="119" spans="1:51" ht="15.75" customHeight="1">
      <c r="A119" s="1048" t="s">
        <v>1026</v>
      </c>
      <c r="B119" s="1253"/>
      <c r="C119" s="1253"/>
      <c r="D119" s="1253"/>
      <c r="E119" s="1253"/>
      <c r="F119" s="1253"/>
      <c r="G119" s="1253"/>
      <c r="H119" s="1253"/>
      <c r="I119" s="1253"/>
      <c r="J119" s="1253"/>
      <c r="K119" s="1253"/>
      <c r="L119" s="1254"/>
      <c r="M119" s="1051">
        <v>3</v>
      </c>
      <c r="N119" s="1052"/>
      <c r="O119" s="1245">
        <v>130000</v>
      </c>
      <c r="P119" s="1053"/>
      <c r="Q119" s="1053"/>
      <c r="R119" s="1053"/>
      <c r="S119" s="344"/>
      <c r="T119" s="344"/>
      <c r="U119" s="344"/>
      <c r="V119" s="344"/>
      <c r="W119" s="344"/>
      <c r="X119" s="344"/>
      <c r="Y119" s="346"/>
      <c r="Z119" s="347"/>
      <c r="AA119" s="347"/>
      <c r="AB119" s="347"/>
      <c r="AC119" s="347"/>
      <c r="AD119" s="345"/>
      <c r="AE119" s="1249"/>
      <c r="AF119" s="994"/>
      <c r="AG119" s="992"/>
      <c r="AH119" s="993"/>
      <c r="AI119" s="993"/>
      <c r="AJ119" s="1129"/>
      <c r="AK119" s="1248">
        <v>3</v>
      </c>
      <c r="AL119" s="1033"/>
      <c r="AM119" s="996">
        <v>130000</v>
      </c>
      <c r="AN119" s="997"/>
      <c r="AO119" s="997"/>
      <c r="AP119" s="998"/>
      <c r="AQ119" s="1051">
        <v>0</v>
      </c>
      <c r="AR119" s="1001"/>
      <c r="AS119" s="1052"/>
      <c r="AT119" s="1245">
        <v>0</v>
      </c>
      <c r="AU119" s="1053"/>
      <c r="AV119" s="1053"/>
      <c r="AW119" s="1053"/>
      <c r="AX119" s="1053"/>
      <c r="AY119" s="1246"/>
    </row>
    <row r="120" spans="1:51" ht="21.75" customHeight="1" thickBot="1">
      <c r="A120" s="1048" t="s">
        <v>1027</v>
      </c>
      <c r="B120" s="1049"/>
      <c r="C120" s="1049"/>
      <c r="D120" s="1049"/>
      <c r="E120" s="1049"/>
      <c r="F120" s="1049"/>
      <c r="G120" s="1049"/>
      <c r="H120" s="1049"/>
      <c r="I120" s="1049"/>
      <c r="J120" s="1049"/>
      <c r="K120" s="1049"/>
      <c r="L120" s="1050"/>
      <c r="M120" s="1051">
        <v>3</v>
      </c>
      <c r="N120" s="1052"/>
      <c r="O120" s="1053">
        <v>65000</v>
      </c>
      <c r="P120" s="1001"/>
      <c r="Q120" s="1001"/>
      <c r="R120" s="1001"/>
      <c r="S120" s="344"/>
      <c r="T120" s="344"/>
      <c r="U120" s="344"/>
      <c r="V120" s="344"/>
      <c r="W120" s="344"/>
      <c r="X120" s="344"/>
      <c r="Y120" s="346"/>
      <c r="Z120" s="347"/>
      <c r="AA120" s="347"/>
      <c r="AB120" s="347"/>
      <c r="AC120" s="347"/>
      <c r="AD120" s="345"/>
      <c r="AE120" s="1059"/>
      <c r="AF120" s="1055"/>
      <c r="AG120" s="1054"/>
      <c r="AH120" s="1055"/>
      <c r="AI120" s="1055"/>
      <c r="AJ120" s="1056"/>
      <c r="AK120" s="1057">
        <v>3</v>
      </c>
      <c r="AL120" s="1058"/>
      <c r="AM120" s="1055">
        <v>65000</v>
      </c>
      <c r="AN120" s="1055"/>
      <c r="AO120" s="1055"/>
      <c r="AP120" s="1056"/>
      <c r="AQ120" s="1035">
        <v>0</v>
      </c>
      <c r="AR120" s="1036"/>
      <c r="AS120" s="1036"/>
      <c r="AT120" s="1034">
        <v>0</v>
      </c>
      <c r="AU120" s="1034"/>
      <c r="AV120" s="1034"/>
      <c r="AW120" s="1034"/>
      <c r="AX120" s="1034"/>
      <c r="AY120" s="1037"/>
    </row>
    <row r="121" spans="1:51" ht="30.75" customHeight="1" thickBot="1">
      <c r="A121" s="1023" t="s">
        <v>499</v>
      </c>
      <c r="B121" s="1024"/>
      <c r="C121" s="1024"/>
      <c r="D121" s="1024"/>
      <c r="E121" s="1024"/>
      <c r="F121" s="1018"/>
      <c r="G121" s="1018"/>
      <c r="H121" s="1018"/>
      <c r="I121" s="1018"/>
      <c r="J121" s="1018"/>
      <c r="K121" s="1018"/>
      <c r="L121" s="1019"/>
      <c r="M121" s="1014">
        <f>SUM(M113:M120)</f>
        <v>636</v>
      </c>
      <c r="N121" s="1021"/>
      <c r="O121" s="1011">
        <f>SUM(O113:O120)</f>
        <v>15439500</v>
      </c>
      <c r="P121" s="1020"/>
      <c r="Q121" s="1020"/>
      <c r="R121" s="1022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1020">
        <f>SUM(AE113:AE120)</f>
        <v>0</v>
      </c>
      <c r="AF121" s="1021"/>
      <c r="AG121" s="1011">
        <f>SUM(AG113:AG120)</f>
        <v>0</v>
      </c>
      <c r="AH121" s="1020"/>
      <c r="AI121" s="1020"/>
      <c r="AJ121" s="1022"/>
      <c r="AK121" s="1014">
        <f>SUM(AK113:AK120)</f>
        <v>616</v>
      </c>
      <c r="AL121" s="1021"/>
      <c r="AM121" s="1011">
        <f>SUM(AM113:AM120)</f>
        <v>15317333</v>
      </c>
      <c r="AN121" s="1020"/>
      <c r="AO121" s="1020"/>
      <c r="AP121" s="1022"/>
      <c r="AQ121" s="1014">
        <f>SUM(AQ113:AQ120)</f>
        <v>-20</v>
      </c>
      <c r="AR121" s="1020"/>
      <c r="AS121" s="1021"/>
      <c r="AT121" s="1011">
        <f>SUM(AT113:AT120)</f>
        <v>-253659</v>
      </c>
      <c r="AU121" s="1020"/>
      <c r="AV121" s="1020"/>
      <c r="AW121" s="1020"/>
      <c r="AX121" s="1020"/>
      <c r="AY121" s="1022"/>
    </row>
    <row r="122" spans="1:51" ht="22.5" customHeight="1" thickBot="1">
      <c r="A122" s="1016" t="s">
        <v>500</v>
      </c>
      <c r="B122" s="1017"/>
      <c r="C122" s="1017"/>
      <c r="D122" s="1017"/>
      <c r="E122" s="1017"/>
      <c r="F122" s="1018"/>
      <c r="G122" s="1018"/>
      <c r="H122" s="1018"/>
      <c r="I122" s="1018"/>
      <c r="J122" s="1018"/>
      <c r="K122" s="1018"/>
      <c r="L122" s="1019"/>
      <c r="M122" s="1014">
        <f>SUM(M111:N120)</f>
        <v>71862</v>
      </c>
      <c r="N122" s="1015"/>
      <c r="O122" s="1011">
        <f>SUM(O111:R120)</f>
        <v>766175150</v>
      </c>
      <c r="P122" s="1012"/>
      <c r="Q122" s="1012"/>
      <c r="R122" s="1013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1020">
        <f>SUM(AE111:AF120)</f>
        <v>16</v>
      </c>
      <c r="AF122" s="1015"/>
      <c r="AG122" s="1011">
        <f>SUM(AG111:AJ120)</f>
        <v>1018333</v>
      </c>
      <c r="AH122" s="1012"/>
      <c r="AI122" s="1012"/>
      <c r="AJ122" s="1013"/>
      <c r="AK122" s="1014">
        <f>SUM(AK111:AL120)</f>
        <v>71654</v>
      </c>
      <c r="AL122" s="1015"/>
      <c r="AM122" s="1011">
        <f>SUM(AM111:AP120)</f>
        <v>756970082</v>
      </c>
      <c r="AN122" s="1012"/>
      <c r="AO122" s="1012"/>
      <c r="AP122" s="1013"/>
      <c r="AQ122" s="1014">
        <f>SUM(AQ111:AS120)</f>
        <v>-224</v>
      </c>
      <c r="AR122" s="1012"/>
      <c r="AS122" s="1015"/>
      <c r="AT122" s="1011">
        <f>SUM(AT111:AY120)</f>
        <v>-10354893</v>
      </c>
      <c r="AU122" s="1012"/>
      <c r="AV122" s="1012"/>
      <c r="AW122" s="1012"/>
      <c r="AX122" s="1012"/>
      <c r="AY122" s="1013"/>
    </row>
  </sheetData>
  <mergeCells count="1236">
    <mergeCell ref="AT119:AY119"/>
    <mergeCell ref="AQ119:AS119"/>
    <mergeCell ref="AM119:AP119"/>
    <mergeCell ref="AK119:AL119"/>
    <mergeCell ref="AQ117:AS117"/>
    <mergeCell ref="AT116:AY116"/>
    <mergeCell ref="AT117:AY117"/>
    <mergeCell ref="AK118:AL118"/>
    <mergeCell ref="AM118:AP118"/>
    <mergeCell ref="AQ118:AS118"/>
    <mergeCell ref="AT118:AY118"/>
    <mergeCell ref="AM117:AP117"/>
    <mergeCell ref="A118:L118"/>
    <mergeCell ref="A119:L119"/>
    <mergeCell ref="M115:N115"/>
    <mergeCell ref="O115:R115"/>
    <mergeCell ref="M116:N116"/>
    <mergeCell ref="M117:N117"/>
    <mergeCell ref="M118:N118"/>
    <mergeCell ref="M119:N119"/>
    <mergeCell ref="O119:R119"/>
    <mergeCell ref="O118:R118"/>
    <mergeCell ref="A115:L115"/>
    <mergeCell ref="A116:L116"/>
    <mergeCell ref="A117:L117"/>
    <mergeCell ref="AE115:AF115"/>
    <mergeCell ref="AT115:AY115"/>
    <mergeCell ref="O117:R117"/>
    <mergeCell ref="O116:R116"/>
    <mergeCell ref="AE116:AF116"/>
    <mergeCell ref="AE117:AF117"/>
    <mergeCell ref="AG115:AJ115"/>
    <mergeCell ref="AK115:AL115"/>
    <mergeCell ref="AM115:AP115"/>
    <mergeCell ref="AQ115:AS115"/>
    <mergeCell ref="AQ116:AS116"/>
    <mergeCell ref="AM114:AP114"/>
    <mergeCell ref="AE118:AF118"/>
    <mergeCell ref="AE119:AF119"/>
    <mergeCell ref="AG116:AJ116"/>
    <mergeCell ref="AG117:AJ117"/>
    <mergeCell ref="AG118:AJ118"/>
    <mergeCell ref="AG119:AJ119"/>
    <mergeCell ref="AK116:AL116"/>
    <mergeCell ref="AK117:AL117"/>
    <mergeCell ref="AM116:AP116"/>
    <mergeCell ref="A114:L114"/>
    <mergeCell ref="M114:N114"/>
    <mergeCell ref="O114:R114"/>
    <mergeCell ref="AK114:AL114"/>
    <mergeCell ref="AG114:AJ114"/>
    <mergeCell ref="AQ114:AS114"/>
    <mergeCell ref="AT114:AY114"/>
    <mergeCell ref="AE114:AF114"/>
    <mergeCell ref="AT109:AY109"/>
    <mergeCell ref="AG109:AJ109"/>
    <mergeCell ref="AK109:AL109"/>
    <mergeCell ref="AM109:AP109"/>
    <mergeCell ref="AQ109:AS109"/>
    <mergeCell ref="AK110:AL110"/>
    <mergeCell ref="AM110:AP110"/>
    <mergeCell ref="A109:L109"/>
    <mergeCell ref="M109:N109"/>
    <mergeCell ref="O109:R109"/>
    <mergeCell ref="AE109:AF109"/>
    <mergeCell ref="S109:T109"/>
    <mergeCell ref="U109:X109"/>
    <mergeCell ref="Y109:Z109"/>
    <mergeCell ref="AA109:AD109"/>
    <mergeCell ref="AT101:AY101"/>
    <mergeCell ref="S101:T101"/>
    <mergeCell ref="U101:X101"/>
    <mergeCell ref="Y101:Z101"/>
    <mergeCell ref="AA101:AD101"/>
    <mergeCell ref="AG101:AJ101"/>
    <mergeCell ref="AK101:AL101"/>
    <mergeCell ref="AM101:AP101"/>
    <mergeCell ref="AQ101:AS101"/>
    <mergeCell ref="A101:L101"/>
    <mergeCell ref="M101:N101"/>
    <mergeCell ref="O101:R101"/>
    <mergeCell ref="AE101:AF101"/>
    <mergeCell ref="S98:T98"/>
    <mergeCell ref="U98:X98"/>
    <mergeCell ref="Y98:Z98"/>
    <mergeCell ref="AA98:AD98"/>
    <mergeCell ref="AG97:AJ97"/>
    <mergeCell ref="AK97:AL97"/>
    <mergeCell ref="AM97:AP97"/>
    <mergeCell ref="AQ97:AS97"/>
    <mergeCell ref="AK103:AL103"/>
    <mergeCell ref="AM103:AP103"/>
    <mergeCell ref="A97:L97"/>
    <mergeCell ref="M97:N97"/>
    <mergeCell ref="O97:R97"/>
    <mergeCell ref="AE97:AF97"/>
    <mergeCell ref="S97:T97"/>
    <mergeCell ref="U97:X97"/>
    <mergeCell ref="Y97:Z97"/>
    <mergeCell ref="AA97:AD97"/>
    <mergeCell ref="A106:L106"/>
    <mergeCell ref="M106:N106"/>
    <mergeCell ref="O106:R106"/>
    <mergeCell ref="AE106:AF106"/>
    <mergeCell ref="S106:T106"/>
    <mergeCell ref="U106:X106"/>
    <mergeCell ref="Y106:Z106"/>
    <mergeCell ref="AA106:AD106"/>
    <mergeCell ref="AT99:AY99"/>
    <mergeCell ref="AM22:AP22"/>
    <mergeCell ref="AK99:AL99"/>
    <mergeCell ref="AM99:AP99"/>
    <mergeCell ref="AT84:AY84"/>
    <mergeCell ref="AT98:AY98"/>
    <mergeCell ref="AQ85:AS85"/>
    <mergeCell ref="AT85:AY85"/>
    <mergeCell ref="AQ98:AS98"/>
    <mergeCell ref="AT97:AY97"/>
    <mergeCell ref="M98:N98"/>
    <mergeCell ref="O98:R98"/>
    <mergeCell ref="AK82:AL82"/>
    <mergeCell ref="AM82:AP82"/>
    <mergeCell ref="AE98:AF98"/>
    <mergeCell ref="AG98:AJ98"/>
    <mergeCell ref="AK98:AL98"/>
    <mergeCell ref="AM98:AP98"/>
    <mergeCell ref="AM84:AP84"/>
    <mergeCell ref="AG85:AJ85"/>
    <mergeCell ref="M22:N22"/>
    <mergeCell ref="AQ22:AS22"/>
    <mergeCell ref="AT22:AY22"/>
    <mergeCell ref="A22:L22"/>
    <mergeCell ref="O22:R22"/>
    <mergeCell ref="AE22:AF22"/>
    <mergeCell ref="AG22:AJ22"/>
    <mergeCell ref="AK22:AL22"/>
    <mergeCell ref="S22:T22"/>
    <mergeCell ref="U22:X22"/>
    <mergeCell ref="M99:N99"/>
    <mergeCell ref="O99:R99"/>
    <mergeCell ref="AG99:AJ99"/>
    <mergeCell ref="AQ99:AS99"/>
    <mergeCell ref="AE99:AF99"/>
    <mergeCell ref="S99:T99"/>
    <mergeCell ref="U99:X99"/>
    <mergeCell ref="Y99:Z99"/>
    <mergeCell ref="AA99:AD99"/>
    <mergeCell ref="A85:L85"/>
    <mergeCell ref="M85:N85"/>
    <mergeCell ref="O85:R85"/>
    <mergeCell ref="AG84:AJ84"/>
    <mergeCell ref="S85:T85"/>
    <mergeCell ref="AQ83:AS83"/>
    <mergeCell ref="AQ84:AS84"/>
    <mergeCell ref="A84:L84"/>
    <mergeCell ref="M84:N84"/>
    <mergeCell ref="O84:R84"/>
    <mergeCell ref="AE84:AF84"/>
    <mergeCell ref="AK84:AL84"/>
    <mergeCell ref="S83:T83"/>
    <mergeCell ref="U83:X83"/>
    <mergeCell ref="Y83:Z83"/>
    <mergeCell ref="AT82:AY82"/>
    <mergeCell ref="A83:L83"/>
    <mergeCell ref="M83:N83"/>
    <mergeCell ref="O83:R83"/>
    <mergeCell ref="AE83:AF83"/>
    <mergeCell ref="AG83:AJ83"/>
    <mergeCell ref="AK83:AL83"/>
    <mergeCell ref="AM83:AP83"/>
    <mergeCell ref="AT83:AY83"/>
    <mergeCell ref="AG82:AJ82"/>
    <mergeCell ref="AQ82:AS82"/>
    <mergeCell ref="A40:L40"/>
    <mergeCell ref="M40:N40"/>
    <mergeCell ref="O40:R40"/>
    <mergeCell ref="AE40:AF40"/>
    <mergeCell ref="S40:T40"/>
    <mergeCell ref="U40:X40"/>
    <mergeCell ref="Y40:Z40"/>
    <mergeCell ref="AA40:AD40"/>
    <mergeCell ref="AM40:AP40"/>
    <mergeCell ref="Y22:Z22"/>
    <mergeCell ref="AA22:AD22"/>
    <mergeCell ref="AN1:AY1"/>
    <mergeCell ref="AL2:AY2"/>
    <mergeCell ref="AQ3:AV3"/>
    <mergeCell ref="AQ4:AY5"/>
    <mergeCell ref="AG6:AJ6"/>
    <mergeCell ref="AK6:AL6"/>
    <mergeCell ref="AM6:AP6"/>
    <mergeCell ref="AQ6:AS6"/>
    <mergeCell ref="F1:G1"/>
    <mergeCell ref="K1:L1"/>
    <mergeCell ref="A2:G2"/>
    <mergeCell ref="K2:O2"/>
    <mergeCell ref="Q2:R2"/>
    <mergeCell ref="T2:U2"/>
    <mergeCell ref="W2:AB2"/>
    <mergeCell ref="AD2:AF2"/>
    <mergeCell ref="A4:L6"/>
    <mergeCell ref="M4:R5"/>
    <mergeCell ref="S4:AJ4"/>
    <mergeCell ref="AK4:AP5"/>
    <mergeCell ref="S5:X5"/>
    <mergeCell ref="Y5:AD5"/>
    <mergeCell ref="AE5:AJ5"/>
    <mergeCell ref="M6:N6"/>
    <mergeCell ref="O6:R6"/>
    <mergeCell ref="S6:T6"/>
    <mergeCell ref="AG7:AJ7"/>
    <mergeCell ref="U6:X6"/>
    <mergeCell ref="Y6:Z6"/>
    <mergeCell ref="AA6:AD6"/>
    <mergeCell ref="AE6:AF6"/>
    <mergeCell ref="AT7:AY7"/>
    <mergeCell ref="AT6:AY6"/>
    <mergeCell ref="A7:L7"/>
    <mergeCell ref="M7:N7"/>
    <mergeCell ref="O7:R7"/>
    <mergeCell ref="S7:T7"/>
    <mergeCell ref="U7:X7"/>
    <mergeCell ref="Y7:Z7"/>
    <mergeCell ref="AA7:AD7"/>
    <mergeCell ref="AE7:AF7"/>
    <mergeCell ref="AQ40:AS40"/>
    <mergeCell ref="AK7:AL7"/>
    <mergeCell ref="AM7:AP7"/>
    <mergeCell ref="AQ7:AS7"/>
    <mergeCell ref="AK10:AL10"/>
    <mergeCell ref="AM10:AP10"/>
    <mergeCell ref="AQ10:AS10"/>
    <mergeCell ref="AK11:AL11"/>
    <mergeCell ref="AM11:AP11"/>
    <mergeCell ref="AQ11:AS11"/>
    <mergeCell ref="AT40:AY40"/>
    <mergeCell ref="AG8:AJ8"/>
    <mergeCell ref="AK8:AL8"/>
    <mergeCell ref="A8:L8"/>
    <mergeCell ref="M8:N8"/>
    <mergeCell ref="O8:R8"/>
    <mergeCell ref="S8:T8"/>
    <mergeCell ref="U8:X8"/>
    <mergeCell ref="Y8:Z8"/>
    <mergeCell ref="AA8:AD8"/>
    <mergeCell ref="AE8:AF8"/>
    <mergeCell ref="AM8:AP8"/>
    <mergeCell ref="AQ8:AS8"/>
    <mergeCell ref="AT8:AY8"/>
    <mergeCell ref="A9:L9"/>
    <mergeCell ref="M9:N9"/>
    <mergeCell ref="O9:R9"/>
    <mergeCell ref="S9:T9"/>
    <mergeCell ref="U9:X9"/>
    <mergeCell ref="Y9:Z9"/>
    <mergeCell ref="AA9:AD9"/>
    <mergeCell ref="AE9:AF9"/>
    <mergeCell ref="AG9:AJ9"/>
    <mergeCell ref="AK9:AL9"/>
    <mergeCell ref="AM9:AP9"/>
    <mergeCell ref="AQ9:AS9"/>
    <mergeCell ref="AT9:AY9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T10:AY10"/>
    <mergeCell ref="A11:L11"/>
    <mergeCell ref="M11:N11"/>
    <mergeCell ref="O11:R11"/>
    <mergeCell ref="S11:T11"/>
    <mergeCell ref="U11:X11"/>
    <mergeCell ref="Y11:Z11"/>
    <mergeCell ref="AA11:AD11"/>
    <mergeCell ref="AE11:AF11"/>
    <mergeCell ref="AG11:AJ11"/>
    <mergeCell ref="AT11:AY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AM12:AP12"/>
    <mergeCell ref="AQ12:AS12"/>
    <mergeCell ref="AT12:AY12"/>
    <mergeCell ref="A13:L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K13:AL13"/>
    <mergeCell ref="AM13:AP13"/>
    <mergeCell ref="AQ13:AS13"/>
    <mergeCell ref="AT13:AY13"/>
    <mergeCell ref="A14:L14"/>
    <mergeCell ref="M14:N14"/>
    <mergeCell ref="O14:R14"/>
    <mergeCell ref="S14:T14"/>
    <mergeCell ref="AQ14:AS14"/>
    <mergeCell ref="U14:X14"/>
    <mergeCell ref="Y14:Z14"/>
    <mergeCell ref="AA14:AD14"/>
    <mergeCell ref="AE14:AF14"/>
    <mergeCell ref="AA73:AD73"/>
    <mergeCell ref="AG14:AJ14"/>
    <mergeCell ref="AK14:AL14"/>
    <mergeCell ref="AM14:AP14"/>
    <mergeCell ref="AG15:AJ15"/>
    <mergeCell ref="AK15:AL15"/>
    <mergeCell ref="AM15:AP15"/>
    <mergeCell ref="AG16:AJ16"/>
    <mergeCell ref="AG40:AJ40"/>
    <mergeCell ref="AK40:AL40"/>
    <mergeCell ref="AT14:AY14"/>
    <mergeCell ref="A96:L96"/>
    <mergeCell ref="S50:T50"/>
    <mergeCell ref="U50:X50"/>
    <mergeCell ref="Y50:Z50"/>
    <mergeCell ref="AA50:AD50"/>
    <mergeCell ref="S73:T73"/>
    <mergeCell ref="U73:X73"/>
    <mergeCell ref="Y73:Z73"/>
    <mergeCell ref="U15:X15"/>
    <mergeCell ref="Y15:Z15"/>
    <mergeCell ref="AA15:AD15"/>
    <mergeCell ref="AE15:AF15"/>
    <mergeCell ref="A15:L15"/>
    <mergeCell ref="M15:N15"/>
    <mergeCell ref="O15:R15"/>
    <mergeCell ref="S15:T15"/>
    <mergeCell ref="AT19:AY19"/>
    <mergeCell ref="AT20:AY20"/>
    <mergeCell ref="AT21:AY21"/>
    <mergeCell ref="AT23:AY23"/>
    <mergeCell ref="AQ15:AS15"/>
    <mergeCell ref="AT15:AY15"/>
    <mergeCell ref="AT17:AY17"/>
    <mergeCell ref="AT18:AY18"/>
    <mergeCell ref="A82:L82"/>
    <mergeCell ref="M82:N82"/>
    <mergeCell ref="O82:R82"/>
    <mergeCell ref="AE82:AF82"/>
    <mergeCell ref="S82:T82"/>
    <mergeCell ref="U82:X82"/>
    <mergeCell ref="Y82:Z82"/>
    <mergeCell ref="AA82:AD82"/>
    <mergeCell ref="A16:L16"/>
    <mergeCell ref="M16:N16"/>
    <mergeCell ref="O16:R16"/>
    <mergeCell ref="S16:T16"/>
    <mergeCell ref="U16:X16"/>
    <mergeCell ref="Y16:Z16"/>
    <mergeCell ref="AA16:AD16"/>
    <mergeCell ref="AE16:AF16"/>
    <mergeCell ref="AK16:AL16"/>
    <mergeCell ref="AM16:AP16"/>
    <mergeCell ref="AQ16:AS16"/>
    <mergeCell ref="AT16:AY16"/>
    <mergeCell ref="A50:L50"/>
    <mergeCell ref="M50:N50"/>
    <mergeCell ref="O50:R50"/>
    <mergeCell ref="AE50:AF50"/>
    <mergeCell ref="AT50:AY50"/>
    <mergeCell ref="AG50:AJ50"/>
    <mergeCell ref="AK50:AL50"/>
    <mergeCell ref="AM50:AP50"/>
    <mergeCell ref="AQ50:AS50"/>
    <mergeCell ref="A17:L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K17:AL17"/>
    <mergeCell ref="AM17:AP17"/>
    <mergeCell ref="AQ17:AS17"/>
    <mergeCell ref="A18:L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K18:AL18"/>
    <mergeCell ref="AM18:AP18"/>
    <mergeCell ref="AQ18:AS18"/>
    <mergeCell ref="A19:L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K19:AL19"/>
    <mergeCell ref="AM19:AP19"/>
    <mergeCell ref="AQ19:AS19"/>
    <mergeCell ref="A20:L20"/>
    <mergeCell ref="M20:N20"/>
    <mergeCell ref="O20:R20"/>
    <mergeCell ref="S20:T20"/>
    <mergeCell ref="U20:X20"/>
    <mergeCell ref="Y20:Z20"/>
    <mergeCell ref="AA20:AD20"/>
    <mergeCell ref="AE20:AF20"/>
    <mergeCell ref="AG20:AJ20"/>
    <mergeCell ref="AK20:AL20"/>
    <mergeCell ref="AM20:AP20"/>
    <mergeCell ref="AQ20:AS20"/>
    <mergeCell ref="A21:L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K21:AL21"/>
    <mergeCell ref="AM21:AP21"/>
    <mergeCell ref="AQ21:AS21"/>
    <mergeCell ref="A70:L70"/>
    <mergeCell ref="M70:N70"/>
    <mergeCell ref="O70:R70"/>
    <mergeCell ref="AE70:AF70"/>
    <mergeCell ref="S70:T70"/>
    <mergeCell ref="U70:X70"/>
    <mergeCell ref="Y70:Z70"/>
    <mergeCell ref="AA70:AD70"/>
    <mergeCell ref="AG70:AJ70"/>
    <mergeCell ref="AK70:AL70"/>
    <mergeCell ref="AM70:AP70"/>
    <mergeCell ref="AQ70:AS70"/>
    <mergeCell ref="AT70:AY70"/>
    <mergeCell ref="A73:L73"/>
    <mergeCell ref="M73:N73"/>
    <mergeCell ref="O73:R73"/>
    <mergeCell ref="AE73:AF73"/>
    <mergeCell ref="AG73:AJ73"/>
    <mergeCell ref="AK73:AL73"/>
    <mergeCell ref="AM73:AP73"/>
    <mergeCell ref="AQ73:AS73"/>
    <mergeCell ref="AT73:AY73"/>
    <mergeCell ref="A23:L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K23:AL23"/>
    <mergeCell ref="AM23:AP23"/>
    <mergeCell ref="AQ23:AS23"/>
    <mergeCell ref="A24:L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K24:AL24"/>
    <mergeCell ref="AM24:AP24"/>
    <mergeCell ref="AQ24:AS24"/>
    <mergeCell ref="AT24:AY24"/>
    <mergeCell ref="A31:L33"/>
    <mergeCell ref="M31:R32"/>
    <mergeCell ref="S31:AJ31"/>
    <mergeCell ref="AK31:AP32"/>
    <mergeCell ref="M33:N33"/>
    <mergeCell ref="O33:R33"/>
    <mergeCell ref="S33:T33"/>
    <mergeCell ref="U33:X33"/>
    <mergeCell ref="Y33:Z33"/>
    <mergeCell ref="AA33:AD33"/>
    <mergeCell ref="AQ31:AY32"/>
    <mergeCell ref="S32:X32"/>
    <mergeCell ref="Y32:AD32"/>
    <mergeCell ref="AE32:AJ32"/>
    <mergeCell ref="AE33:AF33"/>
    <mergeCell ref="AG33:AJ33"/>
    <mergeCell ref="AK33:AL33"/>
    <mergeCell ref="AM33:AP33"/>
    <mergeCell ref="AQ33:AS33"/>
    <mergeCell ref="AT33:AY33"/>
    <mergeCell ref="A34:L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K34:AL34"/>
    <mergeCell ref="AM34:AP34"/>
    <mergeCell ref="AQ34:AS34"/>
    <mergeCell ref="AT34:AY34"/>
    <mergeCell ref="A35:L35"/>
    <mergeCell ref="M35:N35"/>
    <mergeCell ref="O35:R35"/>
    <mergeCell ref="S35:T35"/>
    <mergeCell ref="U35:X35"/>
    <mergeCell ref="Y35:Z35"/>
    <mergeCell ref="AA35:AD35"/>
    <mergeCell ref="AE35:AF35"/>
    <mergeCell ref="AG35:AJ35"/>
    <mergeCell ref="AK35:AL35"/>
    <mergeCell ref="AM35:AP35"/>
    <mergeCell ref="AQ35:AS35"/>
    <mergeCell ref="AT35:AY35"/>
    <mergeCell ref="A36:L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K36:AL36"/>
    <mergeCell ref="AM36:AP36"/>
    <mergeCell ref="AQ36:AS36"/>
    <mergeCell ref="AT36:AY36"/>
    <mergeCell ref="A37:L37"/>
    <mergeCell ref="M37:N37"/>
    <mergeCell ref="O37:R37"/>
    <mergeCell ref="S37:T37"/>
    <mergeCell ref="U37:X37"/>
    <mergeCell ref="Y37:Z37"/>
    <mergeCell ref="AA37:AD37"/>
    <mergeCell ref="AE37:AF37"/>
    <mergeCell ref="AG37:AJ37"/>
    <mergeCell ref="AK37:AL37"/>
    <mergeCell ref="AM37:AP37"/>
    <mergeCell ref="AQ37:AS37"/>
    <mergeCell ref="AT37:AY37"/>
    <mergeCell ref="A38:L38"/>
    <mergeCell ref="M38:N38"/>
    <mergeCell ref="O38:R38"/>
    <mergeCell ref="S38:T38"/>
    <mergeCell ref="U38:X38"/>
    <mergeCell ref="Y38:Z38"/>
    <mergeCell ref="AA38:AD38"/>
    <mergeCell ref="AE38:AF38"/>
    <mergeCell ref="AG38:AJ38"/>
    <mergeCell ref="AK38:AL38"/>
    <mergeCell ref="AM38:AP38"/>
    <mergeCell ref="AQ38:AS38"/>
    <mergeCell ref="AT38:AY38"/>
    <mergeCell ref="A39:L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K39:AL39"/>
    <mergeCell ref="AM39:AP39"/>
    <mergeCell ref="AQ39:AS39"/>
    <mergeCell ref="AT39:AY39"/>
    <mergeCell ref="AK80:AL80"/>
    <mergeCell ref="AM80:AP80"/>
    <mergeCell ref="AQ80:AS80"/>
    <mergeCell ref="AT80:AY80"/>
    <mergeCell ref="AK41:AL41"/>
    <mergeCell ref="AM41:AP41"/>
    <mergeCell ref="AQ41:AS41"/>
    <mergeCell ref="AT41:AY41"/>
    <mergeCell ref="AT42:AY42"/>
    <mergeCell ref="A80:L80"/>
    <mergeCell ref="M80:N80"/>
    <mergeCell ref="O80:R80"/>
    <mergeCell ref="AE80:AF80"/>
    <mergeCell ref="S80:T80"/>
    <mergeCell ref="U80:X80"/>
    <mergeCell ref="Y80:Z80"/>
    <mergeCell ref="AA80:AD80"/>
    <mergeCell ref="AM81:AP81"/>
    <mergeCell ref="AQ81:AS81"/>
    <mergeCell ref="A81:L81"/>
    <mergeCell ref="M81:N81"/>
    <mergeCell ref="O81:R81"/>
    <mergeCell ref="AE81:AF81"/>
    <mergeCell ref="S81:T81"/>
    <mergeCell ref="U81:X81"/>
    <mergeCell ref="Y81:Z81"/>
    <mergeCell ref="AA81:AD81"/>
    <mergeCell ref="AT81:AY81"/>
    <mergeCell ref="A41:L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42:L42"/>
    <mergeCell ref="M42:N42"/>
    <mergeCell ref="O42:R42"/>
    <mergeCell ref="S42:T42"/>
    <mergeCell ref="U42:X42"/>
    <mergeCell ref="Y42:Z42"/>
    <mergeCell ref="AA42:AD42"/>
    <mergeCell ref="AE42:AF42"/>
    <mergeCell ref="AG42:AJ42"/>
    <mergeCell ref="AK42:AL42"/>
    <mergeCell ref="AM42:AP42"/>
    <mergeCell ref="AQ42:AS42"/>
    <mergeCell ref="A43:L43"/>
    <mergeCell ref="M43:N43"/>
    <mergeCell ref="O43:R43"/>
    <mergeCell ref="S43:T43"/>
    <mergeCell ref="U43:X43"/>
    <mergeCell ref="Y43:Z43"/>
    <mergeCell ref="AA43:AD43"/>
    <mergeCell ref="AE43:AF43"/>
    <mergeCell ref="AT43:AY43"/>
    <mergeCell ref="AG43:AJ43"/>
    <mergeCell ref="AK43:AL43"/>
    <mergeCell ref="AM43:AP43"/>
    <mergeCell ref="AQ43:AS43"/>
    <mergeCell ref="A44:L44"/>
    <mergeCell ref="M44:N44"/>
    <mergeCell ref="O44:R44"/>
    <mergeCell ref="S44:T44"/>
    <mergeCell ref="U44:X44"/>
    <mergeCell ref="Y44:Z44"/>
    <mergeCell ref="AA44:AD44"/>
    <mergeCell ref="AE44:AF44"/>
    <mergeCell ref="AG44:AJ44"/>
    <mergeCell ref="AK44:AL44"/>
    <mergeCell ref="AM44:AP44"/>
    <mergeCell ref="AQ44:AS44"/>
    <mergeCell ref="AT44:AY44"/>
    <mergeCell ref="A88:L88"/>
    <mergeCell ref="M88:N88"/>
    <mergeCell ref="O88:R88"/>
    <mergeCell ref="AE88:AF88"/>
    <mergeCell ref="AG88:AJ88"/>
    <mergeCell ref="AK88:AL88"/>
    <mergeCell ref="AM88:AP88"/>
    <mergeCell ref="AQ88:AS88"/>
    <mergeCell ref="AT88:AY88"/>
    <mergeCell ref="A45:L45"/>
    <mergeCell ref="M45:N45"/>
    <mergeCell ref="O45:R45"/>
    <mergeCell ref="S45:T45"/>
    <mergeCell ref="U45:X45"/>
    <mergeCell ref="Y45:Z45"/>
    <mergeCell ref="AA45:AD45"/>
    <mergeCell ref="AE45:AF45"/>
    <mergeCell ref="AG45:AJ45"/>
    <mergeCell ref="AK45:AL45"/>
    <mergeCell ref="AM45:AP45"/>
    <mergeCell ref="AQ45:AS45"/>
    <mergeCell ref="AT45:AY45"/>
    <mergeCell ref="A46:L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K46:AL46"/>
    <mergeCell ref="AM46:AP46"/>
    <mergeCell ref="AQ46:AS46"/>
    <mergeCell ref="AT46:AY46"/>
    <mergeCell ref="A47:L47"/>
    <mergeCell ref="M47:N47"/>
    <mergeCell ref="O47:R47"/>
    <mergeCell ref="S47:T47"/>
    <mergeCell ref="U47:X47"/>
    <mergeCell ref="Y47:Z47"/>
    <mergeCell ref="AA47:AD47"/>
    <mergeCell ref="AE47:AF47"/>
    <mergeCell ref="AG47:AJ47"/>
    <mergeCell ref="AK47:AL47"/>
    <mergeCell ref="AM47:AP47"/>
    <mergeCell ref="AQ47:AS47"/>
    <mergeCell ref="AT47:AY47"/>
    <mergeCell ref="A48:L48"/>
    <mergeCell ref="M48:N48"/>
    <mergeCell ref="O48:R48"/>
    <mergeCell ref="S48:T48"/>
    <mergeCell ref="U48:X48"/>
    <mergeCell ref="Y48:Z48"/>
    <mergeCell ref="AA48:AD48"/>
    <mergeCell ref="AE48:AF48"/>
    <mergeCell ref="AG48:AJ48"/>
    <mergeCell ref="AK48:AL48"/>
    <mergeCell ref="AM48:AP48"/>
    <mergeCell ref="AQ48:AS48"/>
    <mergeCell ref="AT48:AY48"/>
    <mergeCell ref="A49:L49"/>
    <mergeCell ref="M49:N49"/>
    <mergeCell ref="O49:R49"/>
    <mergeCell ref="S49:T49"/>
    <mergeCell ref="U49:X49"/>
    <mergeCell ref="Y49:Z49"/>
    <mergeCell ref="AA49:AD49"/>
    <mergeCell ref="AE49:AF49"/>
    <mergeCell ref="AG49:AJ49"/>
    <mergeCell ref="AK49:AL49"/>
    <mergeCell ref="AM49:AP49"/>
    <mergeCell ref="AQ49:AS49"/>
    <mergeCell ref="AT49:AY49"/>
    <mergeCell ref="A51:L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K51:AL51"/>
    <mergeCell ref="AM51:AP51"/>
    <mergeCell ref="AQ51:AS51"/>
    <mergeCell ref="AT51:AY51"/>
    <mergeCell ref="A52:L52"/>
    <mergeCell ref="M52:N52"/>
    <mergeCell ref="O52:R52"/>
    <mergeCell ref="S52:T52"/>
    <mergeCell ref="U52:X52"/>
    <mergeCell ref="Y52:Z52"/>
    <mergeCell ref="AA52:AD52"/>
    <mergeCell ref="AE52:AF52"/>
    <mergeCell ref="AG52:AJ52"/>
    <mergeCell ref="AK52:AL52"/>
    <mergeCell ref="AM52:AP52"/>
    <mergeCell ref="AQ52:AS52"/>
    <mergeCell ref="AT52:AY52"/>
    <mergeCell ref="A53:L53"/>
    <mergeCell ref="M53:N53"/>
    <mergeCell ref="O53:R53"/>
    <mergeCell ref="S53:T53"/>
    <mergeCell ref="U53:X53"/>
    <mergeCell ref="Y53:Z53"/>
    <mergeCell ref="AA53:AD53"/>
    <mergeCell ref="AE53:AF53"/>
    <mergeCell ref="AG53:AJ53"/>
    <mergeCell ref="AK53:AL53"/>
    <mergeCell ref="AM53:AP53"/>
    <mergeCell ref="AQ53:AS53"/>
    <mergeCell ref="AT53:AY53"/>
    <mergeCell ref="A54:L54"/>
    <mergeCell ref="M54:N54"/>
    <mergeCell ref="O54:R54"/>
    <mergeCell ref="S54:T54"/>
    <mergeCell ref="AK54:AL54"/>
    <mergeCell ref="AM54:AP54"/>
    <mergeCell ref="AQ54:AS54"/>
    <mergeCell ref="U54:X54"/>
    <mergeCell ref="Y54:Z54"/>
    <mergeCell ref="AA54:AD54"/>
    <mergeCell ref="AE54:AF54"/>
    <mergeCell ref="AT54:AY54"/>
    <mergeCell ref="A62:L64"/>
    <mergeCell ref="M62:R63"/>
    <mergeCell ref="S62:AJ62"/>
    <mergeCell ref="AK62:AP63"/>
    <mergeCell ref="AQ62:AY63"/>
    <mergeCell ref="S63:X63"/>
    <mergeCell ref="Y63:AD63"/>
    <mergeCell ref="AE63:AJ63"/>
    <mergeCell ref="AG54:AJ54"/>
    <mergeCell ref="M64:N64"/>
    <mergeCell ref="O64:R64"/>
    <mergeCell ref="S64:T64"/>
    <mergeCell ref="U64:X64"/>
    <mergeCell ref="Y64:Z64"/>
    <mergeCell ref="AA64:AD64"/>
    <mergeCell ref="AE64:AF64"/>
    <mergeCell ref="AG64:AJ64"/>
    <mergeCell ref="AK64:AL64"/>
    <mergeCell ref="AM64:AP64"/>
    <mergeCell ref="AQ64:AS64"/>
    <mergeCell ref="AT64:AY64"/>
    <mergeCell ref="A65:L65"/>
    <mergeCell ref="M65:N65"/>
    <mergeCell ref="O65:R65"/>
    <mergeCell ref="S65:T65"/>
    <mergeCell ref="U65:X65"/>
    <mergeCell ref="Y65:Z65"/>
    <mergeCell ref="AA65:AD65"/>
    <mergeCell ref="AE65:AF65"/>
    <mergeCell ref="AG65:AJ65"/>
    <mergeCell ref="AK65:AL65"/>
    <mergeCell ref="AM65:AP65"/>
    <mergeCell ref="AQ65:AS65"/>
    <mergeCell ref="AT66:AY66"/>
    <mergeCell ref="AT65:AY65"/>
    <mergeCell ref="A66:L66"/>
    <mergeCell ref="M66:N66"/>
    <mergeCell ref="O66:R66"/>
    <mergeCell ref="S66:T66"/>
    <mergeCell ref="U66:X66"/>
    <mergeCell ref="Y66:Z66"/>
    <mergeCell ref="AA66:AD66"/>
    <mergeCell ref="AE66:AF66"/>
    <mergeCell ref="AG67:AJ67"/>
    <mergeCell ref="AK66:AL66"/>
    <mergeCell ref="AM66:AP66"/>
    <mergeCell ref="AQ66:AS66"/>
    <mergeCell ref="AG66:AJ66"/>
    <mergeCell ref="AK67:AL67"/>
    <mergeCell ref="AM67:AP67"/>
    <mergeCell ref="AQ67:AS67"/>
    <mergeCell ref="U67:X67"/>
    <mergeCell ref="Y67:Z67"/>
    <mergeCell ref="AA67:AD67"/>
    <mergeCell ref="AE67:AF67"/>
    <mergeCell ref="A67:L67"/>
    <mergeCell ref="M67:N67"/>
    <mergeCell ref="O67:R67"/>
    <mergeCell ref="S67:T67"/>
    <mergeCell ref="AT67:AY67"/>
    <mergeCell ref="A68:L68"/>
    <mergeCell ref="M68:N68"/>
    <mergeCell ref="O68:R68"/>
    <mergeCell ref="S68:T68"/>
    <mergeCell ref="U68:X68"/>
    <mergeCell ref="Y68:Z68"/>
    <mergeCell ref="AA68:AD68"/>
    <mergeCell ref="AE68:AF68"/>
    <mergeCell ref="AG68:AJ68"/>
    <mergeCell ref="AK68:AL68"/>
    <mergeCell ref="AM68:AP68"/>
    <mergeCell ref="AQ68:AS68"/>
    <mergeCell ref="AT68:AY68"/>
    <mergeCell ref="A69:L69"/>
    <mergeCell ref="M69:N69"/>
    <mergeCell ref="O69:R69"/>
    <mergeCell ref="S69:T69"/>
    <mergeCell ref="U69:X69"/>
    <mergeCell ref="Y69:Z69"/>
    <mergeCell ref="AA69:AD69"/>
    <mergeCell ref="AE69:AF69"/>
    <mergeCell ref="AG69:AJ69"/>
    <mergeCell ref="AK69:AL69"/>
    <mergeCell ref="AM69:AP69"/>
    <mergeCell ref="AQ69:AS69"/>
    <mergeCell ref="AT69:AY69"/>
    <mergeCell ref="A71:L71"/>
    <mergeCell ref="M71:N71"/>
    <mergeCell ref="O71:R71"/>
    <mergeCell ref="S71:T71"/>
    <mergeCell ref="U71:X71"/>
    <mergeCell ref="Y71:Z71"/>
    <mergeCell ref="AA71:AD71"/>
    <mergeCell ref="AE71:AF71"/>
    <mergeCell ref="AG71:AJ71"/>
    <mergeCell ref="AK71:AL71"/>
    <mergeCell ref="AM71:AP71"/>
    <mergeCell ref="AQ71:AS71"/>
    <mergeCell ref="AT71:AY71"/>
    <mergeCell ref="A72:L72"/>
    <mergeCell ref="M72:N72"/>
    <mergeCell ref="O72:R72"/>
    <mergeCell ref="S72:T72"/>
    <mergeCell ref="U72:X72"/>
    <mergeCell ref="Y72:Z72"/>
    <mergeCell ref="AA72:AD72"/>
    <mergeCell ref="AE72:AF72"/>
    <mergeCell ref="AG72:AJ72"/>
    <mergeCell ref="AK72:AL72"/>
    <mergeCell ref="AM72:AP72"/>
    <mergeCell ref="AQ72:AS72"/>
    <mergeCell ref="AT72:AY72"/>
    <mergeCell ref="A74:L74"/>
    <mergeCell ref="M74:N74"/>
    <mergeCell ref="O74:R74"/>
    <mergeCell ref="S74:T74"/>
    <mergeCell ref="U74:X74"/>
    <mergeCell ref="Y74:Z74"/>
    <mergeCell ref="AA74:AD74"/>
    <mergeCell ref="AE74:AF74"/>
    <mergeCell ref="AG74:AJ74"/>
    <mergeCell ref="AK74:AL74"/>
    <mergeCell ref="AM74:AP74"/>
    <mergeCell ref="AQ74:AS74"/>
    <mergeCell ref="AT74:AY74"/>
    <mergeCell ref="A75:L75"/>
    <mergeCell ref="M75:N75"/>
    <mergeCell ref="O75:R75"/>
    <mergeCell ref="S75:T75"/>
    <mergeCell ref="U75:X75"/>
    <mergeCell ref="Y75:Z75"/>
    <mergeCell ref="AA75:AD75"/>
    <mergeCell ref="AE75:AF75"/>
    <mergeCell ref="AG75:AJ75"/>
    <mergeCell ref="AK75:AL75"/>
    <mergeCell ref="AM75:AP75"/>
    <mergeCell ref="AQ75:AS75"/>
    <mergeCell ref="AT75:AY75"/>
    <mergeCell ref="A76:L76"/>
    <mergeCell ref="M76:N76"/>
    <mergeCell ref="O76:R76"/>
    <mergeCell ref="S76:T76"/>
    <mergeCell ref="U76:X76"/>
    <mergeCell ref="Y76:Z76"/>
    <mergeCell ref="AA76:AD76"/>
    <mergeCell ref="AE76:AF76"/>
    <mergeCell ref="AG76:AJ76"/>
    <mergeCell ref="AK76:AL76"/>
    <mergeCell ref="AM76:AP76"/>
    <mergeCell ref="AQ76:AS76"/>
    <mergeCell ref="AT76:AY76"/>
    <mergeCell ref="A77:L77"/>
    <mergeCell ref="M77:N77"/>
    <mergeCell ref="O77:R77"/>
    <mergeCell ref="S77:T77"/>
    <mergeCell ref="U77:X77"/>
    <mergeCell ref="Y77:Z77"/>
    <mergeCell ref="AA77:AD77"/>
    <mergeCell ref="AE77:AF77"/>
    <mergeCell ref="AG77:AJ77"/>
    <mergeCell ref="AK77:AL77"/>
    <mergeCell ref="AM77:AP77"/>
    <mergeCell ref="AQ77:AS77"/>
    <mergeCell ref="AT77:AY77"/>
    <mergeCell ref="A78:L78"/>
    <mergeCell ref="M78:N78"/>
    <mergeCell ref="O78:R78"/>
    <mergeCell ref="S78:T78"/>
    <mergeCell ref="U78:X78"/>
    <mergeCell ref="Y78:Z78"/>
    <mergeCell ref="AA78:AD78"/>
    <mergeCell ref="AE78:AF78"/>
    <mergeCell ref="AG78:AJ78"/>
    <mergeCell ref="AK78:AL78"/>
    <mergeCell ref="AM78:AP78"/>
    <mergeCell ref="AQ78:AS78"/>
    <mergeCell ref="A79:L79"/>
    <mergeCell ref="M79:N79"/>
    <mergeCell ref="O79:R79"/>
    <mergeCell ref="S79:T79"/>
    <mergeCell ref="AM79:AP79"/>
    <mergeCell ref="AQ79:AS79"/>
    <mergeCell ref="AG79:AJ79"/>
    <mergeCell ref="U85:X85"/>
    <mergeCell ref="Y85:Z85"/>
    <mergeCell ref="AA85:AD85"/>
    <mergeCell ref="AK79:AL79"/>
    <mergeCell ref="U79:X79"/>
    <mergeCell ref="Y79:Z79"/>
    <mergeCell ref="AA79:AD79"/>
    <mergeCell ref="AE79:AF79"/>
    <mergeCell ref="AG81:AJ81"/>
    <mergeCell ref="AK81:AL81"/>
    <mergeCell ref="AG80:AJ80"/>
    <mergeCell ref="AE85:AF85"/>
    <mergeCell ref="A86:L86"/>
    <mergeCell ref="M86:N86"/>
    <mergeCell ref="O86:R86"/>
    <mergeCell ref="S86:T86"/>
    <mergeCell ref="U86:X86"/>
    <mergeCell ref="Y86:Z86"/>
    <mergeCell ref="AA86:AD86"/>
    <mergeCell ref="AE86:AF86"/>
    <mergeCell ref="AK86:AL86"/>
    <mergeCell ref="AM86:AP86"/>
    <mergeCell ref="AQ86:AS86"/>
    <mergeCell ref="AG86:AJ86"/>
    <mergeCell ref="AK85:AL85"/>
    <mergeCell ref="AM85:AP85"/>
    <mergeCell ref="AT86:AY86"/>
    <mergeCell ref="A87:L87"/>
    <mergeCell ref="M87:N87"/>
    <mergeCell ref="O87:R87"/>
    <mergeCell ref="S87:T87"/>
    <mergeCell ref="U87:X87"/>
    <mergeCell ref="Y87:Z87"/>
    <mergeCell ref="AA87:AD87"/>
    <mergeCell ref="AE87:AF87"/>
    <mergeCell ref="AT87:AY87"/>
    <mergeCell ref="AG87:AJ87"/>
    <mergeCell ref="AK87:AL87"/>
    <mergeCell ref="AM87:AP87"/>
    <mergeCell ref="AQ87:AS87"/>
    <mergeCell ref="A98:L98"/>
    <mergeCell ref="AQ106:AS106"/>
    <mergeCell ref="AT106:AY106"/>
    <mergeCell ref="A99:L99"/>
    <mergeCell ref="A102:L102"/>
    <mergeCell ref="M102:N102"/>
    <mergeCell ref="O102:R102"/>
    <mergeCell ref="S102:T102"/>
    <mergeCell ref="U102:X102"/>
    <mergeCell ref="Y102:Z102"/>
    <mergeCell ref="AG89:AJ89"/>
    <mergeCell ref="U89:X89"/>
    <mergeCell ref="Y89:Z89"/>
    <mergeCell ref="AA89:AD89"/>
    <mergeCell ref="AE89:AF89"/>
    <mergeCell ref="A89:L89"/>
    <mergeCell ref="M89:N89"/>
    <mergeCell ref="O89:R89"/>
    <mergeCell ref="S89:T89"/>
    <mergeCell ref="AK89:AL89"/>
    <mergeCell ref="AM89:AP89"/>
    <mergeCell ref="AQ89:AS89"/>
    <mergeCell ref="AT89:AY89"/>
    <mergeCell ref="A92:L94"/>
    <mergeCell ref="M92:R93"/>
    <mergeCell ref="S92:AJ92"/>
    <mergeCell ref="AK92:AP93"/>
    <mergeCell ref="S93:X93"/>
    <mergeCell ref="Y93:AD93"/>
    <mergeCell ref="AE93:AJ93"/>
    <mergeCell ref="M94:N94"/>
    <mergeCell ref="O94:R94"/>
    <mergeCell ref="S94:T94"/>
    <mergeCell ref="U94:X94"/>
    <mergeCell ref="Y94:Z94"/>
    <mergeCell ref="AA94:AD94"/>
    <mergeCell ref="AE94:AF94"/>
    <mergeCell ref="AG94:AJ94"/>
    <mergeCell ref="AK94:AL94"/>
    <mergeCell ref="AM94:AP94"/>
    <mergeCell ref="AQ94:AS94"/>
    <mergeCell ref="AT94:AY94"/>
    <mergeCell ref="A95:L95"/>
    <mergeCell ref="M95:N95"/>
    <mergeCell ref="O95:R95"/>
    <mergeCell ref="S95:T95"/>
    <mergeCell ref="U95:X95"/>
    <mergeCell ref="Y95:Z95"/>
    <mergeCell ref="AA95:AD95"/>
    <mergeCell ref="AE95:AF95"/>
    <mergeCell ref="AG95:AJ95"/>
    <mergeCell ref="AK95:AL95"/>
    <mergeCell ref="AM95:AP95"/>
    <mergeCell ref="AQ95:AS95"/>
    <mergeCell ref="AT95:AY95"/>
    <mergeCell ref="M96:N96"/>
    <mergeCell ref="O96:R96"/>
    <mergeCell ref="S96:T96"/>
    <mergeCell ref="U96:X96"/>
    <mergeCell ref="Y96:Z96"/>
    <mergeCell ref="AA96:AD96"/>
    <mergeCell ref="AE96:AF96"/>
    <mergeCell ref="AG96:AJ96"/>
    <mergeCell ref="AK102:AL102"/>
    <mergeCell ref="AK96:AL96"/>
    <mergeCell ref="AM96:AP96"/>
    <mergeCell ref="AQ96:AS96"/>
    <mergeCell ref="AM102:AP102"/>
    <mergeCell ref="AE103:AF103"/>
    <mergeCell ref="AA102:AD102"/>
    <mergeCell ref="AE102:AF102"/>
    <mergeCell ref="AG102:AJ102"/>
    <mergeCell ref="AG103:AJ103"/>
    <mergeCell ref="AE104:AF104"/>
    <mergeCell ref="AQ102:AS102"/>
    <mergeCell ref="AT102:AY102"/>
    <mergeCell ref="A103:L103"/>
    <mergeCell ref="M103:N103"/>
    <mergeCell ref="O103:R103"/>
    <mergeCell ref="S103:T103"/>
    <mergeCell ref="U103:X103"/>
    <mergeCell ref="Y103:Z103"/>
    <mergeCell ref="AA103:AD103"/>
    <mergeCell ref="AG104:AJ104"/>
    <mergeCell ref="AQ103:AS103"/>
    <mergeCell ref="AT103:AY103"/>
    <mergeCell ref="A104:L104"/>
    <mergeCell ref="M104:N104"/>
    <mergeCell ref="O104:R104"/>
    <mergeCell ref="S104:T104"/>
    <mergeCell ref="U104:X104"/>
    <mergeCell ref="Y104:Z104"/>
    <mergeCell ref="AA104:AD104"/>
    <mergeCell ref="U105:X105"/>
    <mergeCell ref="Y105:Z105"/>
    <mergeCell ref="AA105:AD105"/>
    <mergeCell ref="AE105:AF105"/>
    <mergeCell ref="A105:L105"/>
    <mergeCell ref="M105:N105"/>
    <mergeCell ref="O105:R105"/>
    <mergeCell ref="S105:T105"/>
    <mergeCell ref="M107:N107"/>
    <mergeCell ref="O107:R107"/>
    <mergeCell ref="S107:T107"/>
    <mergeCell ref="AQ104:AS104"/>
    <mergeCell ref="AG106:AJ106"/>
    <mergeCell ref="AK106:AL106"/>
    <mergeCell ref="AM106:AP106"/>
    <mergeCell ref="AK104:AL104"/>
    <mergeCell ref="AM104:AP104"/>
    <mergeCell ref="AQ107:AS107"/>
    <mergeCell ref="AG110:AJ110"/>
    <mergeCell ref="Y107:Z107"/>
    <mergeCell ref="AA107:AD107"/>
    <mergeCell ref="AE107:AF107"/>
    <mergeCell ref="Y108:Z108"/>
    <mergeCell ref="AA108:AD108"/>
    <mergeCell ref="AG108:AJ108"/>
    <mergeCell ref="U110:X110"/>
    <mergeCell ref="Y110:Z110"/>
    <mergeCell ref="AA110:AD110"/>
    <mergeCell ref="AE110:AF110"/>
    <mergeCell ref="A110:L110"/>
    <mergeCell ref="M110:N110"/>
    <mergeCell ref="O110:R110"/>
    <mergeCell ref="S110:T110"/>
    <mergeCell ref="AQ110:AS110"/>
    <mergeCell ref="AT110:AY110"/>
    <mergeCell ref="AT100:AY100"/>
    <mergeCell ref="S100:T100"/>
    <mergeCell ref="U100:X100"/>
    <mergeCell ref="Y100:Z100"/>
    <mergeCell ref="AA100:AD100"/>
    <mergeCell ref="AQ108:AS108"/>
    <mergeCell ref="AG107:AJ107"/>
    <mergeCell ref="AK107:AL107"/>
    <mergeCell ref="AT120:AY120"/>
    <mergeCell ref="A100:L100"/>
    <mergeCell ref="M100:N100"/>
    <mergeCell ref="O100:R100"/>
    <mergeCell ref="AE100:AF100"/>
    <mergeCell ref="AG100:AJ100"/>
    <mergeCell ref="AK100:AL100"/>
    <mergeCell ref="AM100:AP100"/>
    <mergeCell ref="AQ100:AS100"/>
    <mergeCell ref="AM120:AP120"/>
    <mergeCell ref="AQ120:AS120"/>
    <mergeCell ref="AG120:AJ120"/>
    <mergeCell ref="AK120:AL120"/>
    <mergeCell ref="AE120:AF120"/>
    <mergeCell ref="A111:L111"/>
    <mergeCell ref="O121:R121"/>
    <mergeCell ref="M111:N111"/>
    <mergeCell ref="O111:R111"/>
    <mergeCell ref="A113:L113"/>
    <mergeCell ref="M113:N113"/>
    <mergeCell ref="O113:R113"/>
    <mergeCell ref="A120:L120"/>
    <mergeCell ref="M120:N120"/>
    <mergeCell ref="O120:R120"/>
    <mergeCell ref="AK111:AL111"/>
    <mergeCell ref="AM111:AP111"/>
    <mergeCell ref="S111:T111"/>
    <mergeCell ref="U111:X111"/>
    <mergeCell ref="Y111:Z111"/>
    <mergeCell ref="AA111:AD111"/>
    <mergeCell ref="AQ111:AS111"/>
    <mergeCell ref="AT111:AY111"/>
    <mergeCell ref="AE113:AF113"/>
    <mergeCell ref="AG113:AJ113"/>
    <mergeCell ref="AK113:AL113"/>
    <mergeCell ref="AM113:AP113"/>
    <mergeCell ref="AQ113:AS113"/>
    <mergeCell ref="AT113:AY113"/>
    <mergeCell ref="AE111:AF111"/>
    <mergeCell ref="AG111:AJ111"/>
    <mergeCell ref="A121:L121"/>
    <mergeCell ref="M121:N121"/>
    <mergeCell ref="AE121:AF121"/>
    <mergeCell ref="AG121:AJ121"/>
    <mergeCell ref="A122:L122"/>
    <mergeCell ref="M122:N122"/>
    <mergeCell ref="O122:R122"/>
    <mergeCell ref="AE122:AF122"/>
    <mergeCell ref="AK108:AL108"/>
    <mergeCell ref="AT122:AY122"/>
    <mergeCell ref="AG122:AJ122"/>
    <mergeCell ref="AK122:AL122"/>
    <mergeCell ref="AM122:AP122"/>
    <mergeCell ref="AQ122:AS122"/>
    <mergeCell ref="AK121:AL121"/>
    <mergeCell ref="AM121:AP121"/>
    <mergeCell ref="AQ121:AS121"/>
    <mergeCell ref="AT121:AY121"/>
    <mergeCell ref="AG105:AJ105"/>
    <mergeCell ref="AK105:AL105"/>
    <mergeCell ref="AM105:AP105"/>
    <mergeCell ref="AQ105:AS105"/>
    <mergeCell ref="AT108:AY108"/>
    <mergeCell ref="AW30:AY30"/>
    <mergeCell ref="AT107:AY107"/>
    <mergeCell ref="AT105:AY105"/>
    <mergeCell ref="AT104:AY104"/>
    <mergeCell ref="AT96:AY96"/>
    <mergeCell ref="AQ91:AV91"/>
    <mergeCell ref="AQ92:AY93"/>
    <mergeCell ref="AT79:AY79"/>
    <mergeCell ref="AT78:AY78"/>
    <mergeCell ref="AM108:AP108"/>
    <mergeCell ref="AM107:AP107"/>
    <mergeCell ref="A108:L108"/>
    <mergeCell ref="M108:N108"/>
    <mergeCell ref="O108:R108"/>
    <mergeCell ref="AE108:AF108"/>
    <mergeCell ref="S108:T108"/>
    <mergeCell ref="U108:X108"/>
    <mergeCell ref="A107:L107"/>
    <mergeCell ref="U107:X107"/>
    <mergeCell ref="AA83:AD83"/>
    <mergeCell ref="S84:T84"/>
    <mergeCell ref="U84:X84"/>
    <mergeCell ref="Y84:Z84"/>
    <mergeCell ref="AA84:AD84"/>
    <mergeCell ref="S88:T88"/>
    <mergeCell ref="U88:X88"/>
    <mergeCell ref="Y88:Z88"/>
    <mergeCell ref="AA88:AD88"/>
  </mergeCells>
  <printOptions horizontalCentered="1"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0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B1">
      <selection activeCell="K1" sqref="K1:L1"/>
    </sheetView>
  </sheetViews>
  <sheetFormatPr defaultColWidth="9.140625" defaultRowHeight="12.75"/>
  <cols>
    <col min="1" max="1" width="20.8515625" style="52" customWidth="1"/>
    <col min="2" max="2" width="9.57421875" style="52" customWidth="1"/>
    <col min="3" max="3" width="12.57421875" style="52" customWidth="1"/>
    <col min="4" max="4" width="10.421875" style="52" customWidth="1"/>
    <col min="5" max="5" width="12.00390625" style="52" bestFit="1" customWidth="1"/>
    <col min="6" max="6" width="12.00390625" style="52" customWidth="1"/>
    <col min="7" max="7" width="10.57421875" style="52" customWidth="1"/>
    <col min="8" max="8" width="12.140625" style="52" customWidth="1"/>
    <col min="9" max="9" width="12.421875" style="52" customWidth="1"/>
    <col min="10" max="10" width="10.57421875" style="52" customWidth="1"/>
    <col min="11" max="11" width="12.00390625" style="52" bestFit="1" customWidth="1"/>
    <col min="12" max="12" width="12.140625" style="52" customWidth="1"/>
    <col min="13" max="16384" width="9.140625" style="52" customWidth="1"/>
  </cols>
  <sheetData>
    <row r="1" spans="1:13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1255" t="s">
        <v>1037</v>
      </c>
      <c r="L1" s="1255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4"/>
      <c r="L2" s="107" t="s">
        <v>991</v>
      </c>
      <c r="M2" s="50"/>
    </row>
    <row r="3" spans="1:12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105"/>
      <c r="L3" s="105"/>
    </row>
    <row r="4" spans="1:12" ht="20.25">
      <c r="A4" s="1256" t="s">
        <v>109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</row>
    <row r="5" spans="1:12" ht="20.25">
      <c r="A5" s="129"/>
      <c r="B5" s="129"/>
      <c r="C5" s="129"/>
      <c r="D5" s="129"/>
      <c r="E5" s="129"/>
      <c r="F5" s="129">
        <v>2011</v>
      </c>
      <c r="G5" s="129"/>
      <c r="H5" s="129"/>
      <c r="I5" s="129"/>
      <c r="J5" s="129"/>
      <c r="K5" s="129"/>
      <c r="L5" s="129"/>
    </row>
    <row r="6" spans="1:12" ht="2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07" t="s">
        <v>50</v>
      </c>
      <c r="M8" s="50"/>
    </row>
    <row r="9" spans="1:13" ht="19.5" customHeight="1">
      <c r="A9" s="130"/>
      <c r="B9" s="1257" t="s">
        <v>110</v>
      </c>
      <c r="C9" s="1257"/>
      <c r="D9" s="1257"/>
      <c r="E9" s="1257"/>
      <c r="F9" s="1257"/>
      <c r="G9" s="1257"/>
      <c r="H9" s="1257"/>
      <c r="I9" s="1258" t="s">
        <v>111</v>
      </c>
      <c r="J9" s="1258"/>
      <c r="K9" s="1258"/>
      <c r="L9" s="1258"/>
      <c r="M9" s="50"/>
    </row>
    <row r="10" spans="1:13" s="135" customFormat="1" ht="38.25">
      <c r="A10" s="131" t="s">
        <v>112</v>
      </c>
      <c r="B10" s="132" t="s">
        <v>113</v>
      </c>
      <c r="C10" s="132" t="s">
        <v>114</v>
      </c>
      <c r="D10" s="132" t="s">
        <v>115</v>
      </c>
      <c r="E10" s="132" t="s">
        <v>116</v>
      </c>
      <c r="F10" s="132" t="s">
        <v>117</v>
      </c>
      <c r="G10" s="132" t="s">
        <v>118</v>
      </c>
      <c r="H10" s="132" t="s">
        <v>119</v>
      </c>
      <c r="I10" s="132" t="s">
        <v>120</v>
      </c>
      <c r="J10" s="132" t="s">
        <v>121</v>
      </c>
      <c r="K10" s="132" t="s">
        <v>122</v>
      </c>
      <c r="L10" s="133" t="s">
        <v>123</v>
      </c>
      <c r="M10" s="134"/>
    </row>
    <row r="11" spans="1:13" ht="19.5" customHeight="1">
      <c r="A11" s="136" t="s">
        <v>88</v>
      </c>
      <c r="B11" s="62">
        <v>3935</v>
      </c>
      <c r="C11" s="62">
        <v>1193490</v>
      </c>
      <c r="D11" s="62"/>
      <c r="E11" s="62"/>
      <c r="F11" s="62">
        <f>SUM(B11:E11)</f>
        <v>1197425</v>
      </c>
      <c r="G11" s="62">
        <v>34138</v>
      </c>
      <c r="H11" s="62">
        <f>SUM(F11:G11)</f>
        <v>1231563</v>
      </c>
      <c r="I11" s="62">
        <v>1195568</v>
      </c>
      <c r="J11" s="62">
        <v>19409</v>
      </c>
      <c r="K11" s="62">
        <v>16586</v>
      </c>
      <c r="L11" s="137">
        <f>SUM(I11:K11)</f>
        <v>1231563</v>
      </c>
      <c r="M11" s="50"/>
    </row>
    <row r="12" spans="1:13" ht="19.5" customHeight="1" thickBot="1">
      <c r="A12" s="108" t="s">
        <v>124</v>
      </c>
      <c r="B12" s="63">
        <v>18020</v>
      </c>
      <c r="C12" s="63">
        <v>5519307</v>
      </c>
      <c r="D12" s="63">
        <v>76794</v>
      </c>
      <c r="E12" s="63">
        <v>2448944</v>
      </c>
      <c r="F12" s="62">
        <f>SUM(B12:E12)</f>
        <v>8063065</v>
      </c>
      <c r="G12" s="63">
        <v>179103</v>
      </c>
      <c r="H12" s="63">
        <f>SUM(F12:G12)</f>
        <v>8242168</v>
      </c>
      <c r="I12" s="63">
        <v>7324162</v>
      </c>
      <c r="J12" s="63">
        <v>26097</v>
      </c>
      <c r="K12" s="63">
        <v>891909</v>
      </c>
      <c r="L12" s="215">
        <f>SUM(I12:K12)</f>
        <v>8242168</v>
      </c>
      <c r="M12" s="50"/>
    </row>
    <row r="13" spans="1:13" s="59" customFormat="1" ht="30" customHeight="1">
      <c r="A13" s="356" t="s">
        <v>125</v>
      </c>
      <c r="B13" s="357">
        <f aca="true" t="shared" si="0" ref="B13:L13">SUM(B11:B12)</f>
        <v>21955</v>
      </c>
      <c r="C13" s="357">
        <f t="shared" si="0"/>
        <v>6712797</v>
      </c>
      <c r="D13" s="357">
        <f t="shared" si="0"/>
        <v>76794</v>
      </c>
      <c r="E13" s="357">
        <f t="shared" si="0"/>
        <v>2448944</v>
      </c>
      <c r="F13" s="357">
        <f t="shared" si="0"/>
        <v>9260490</v>
      </c>
      <c r="G13" s="357">
        <f t="shared" si="0"/>
        <v>213241</v>
      </c>
      <c r="H13" s="357">
        <f t="shared" si="0"/>
        <v>9473731</v>
      </c>
      <c r="I13" s="357">
        <f t="shared" si="0"/>
        <v>8519730</v>
      </c>
      <c r="J13" s="357">
        <f t="shared" si="0"/>
        <v>45506</v>
      </c>
      <c r="K13" s="357">
        <f t="shared" si="0"/>
        <v>908495</v>
      </c>
      <c r="L13" s="358">
        <f t="shared" si="0"/>
        <v>9473731</v>
      </c>
      <c r="M13" s="58"/>
    </row>
    <row r="14" spans="1:13" ht="12.7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0"/>
    </row>
    <row r="15" spans="1:13" ht="12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0"/>
    </row>
    <row r="16" spans="1:13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0"/>
    </row>
    <row r="17" spans="1:13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0"/>
    </row>
    <row r="18" spans="1:13" ht="12.7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0"/>
    </row>
    <row r="19" spans="1:13" ht="12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0"/>
    </row>
    <row r="20" spans="2:12" ht="12.7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2:12" ht="12.7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2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9" sqref="F29"/>
    </sheetView>
  </sheetViews>
  <sheetFormatPr defaultColWidth="9.140625" defaultRowHeight="12.75"/>
  <cols>
    <col min="1" max="1" width="28.28125" style="143" customWidth="1"/>
    <col min="2" max="2" width="10.421875" style="146" bestFit="1" customWidth="1"/>
    <col min="3" max="11" width="10.7109375" style="146" customWidth="1"/>
    <col min="12" max="14" width="7.8515625" style="146" customWidth="1"/>
    <col min="15" max="16384" width="9.140625" style="143" customWidth="1"/>
  </cols>
  <sheetData>
    <row r="1" spans="1:14" ht="12.75">
      <c r="A1" s="138"/>
      <c r="B1" s="139"/>
      <c r="C1" s="139"/>
      <c r="D1" s="139"/>
      <c r="E1" s="139"/>
      <c r="F1" s="139"/>
      <c r="G1" s="139"/>
      <c r="H1" s="139"/>
      <c r="I1" s="1260" t="s">
        <v>1038</v>
      </c>
      <c r="J1" s="1260"/>
      <c r="K1" s="1260"/>
      <c r="L1" s="140"/>
      <c r="M1" s="141"/>
      <c r="N1" s="142"/>
    </row>
    <row r="2" spans="1:14" ht="13.5" customHeight="1">
      <c r="A2" s="138"/>
      <c r="B2" s="139"/>
      <c r="C2" s="139"/>
      <c r="D2" s="139"/>
      <c r="E2" s="139"/>
      <c r="F2" s="139"/>
      <c r="G2" s="139"/>
      <c r="H2" s="139"/>
      <c r="I2" s="1260" t="s">
        <v>924</v>
      </c>
      <c r="J2" s="1260"/>
      <c r="K2" s="1260"/>
      <c r="L2" s="140"/>
      <c r="M2" s="141"/>
      <c r="N2" s="142"/>
    </row>
    <row r="3" spans="1:14" ht="6.75" customHeight="1">
      <c r="A3" s="138"/>
      <c r="B3" s="139"/>
      <c r="C3" s="139"/>
      <c r="D3" s="139"/>
      <c r="E3" s="139"/>
      <c r="F3" s="139"/>
      <c r="G3" s="139"/>
      <c r="H3" s="139"/>
      <c r="I3" s="1260"/>
      <c r="J3" s="1260"/>
      <c r="K3" s="1260"/>
      <c r="L3" s="140"/>
      <c r="M3" s="141"/>
      <c r="N3" s="142"/>
    </row>
    <row r="4" spans="1:14" ht="20.25">
      <c r="A4" s="1259" t="s">
        <v>126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42"/>
      <c r="M4" s="142"/>
      <c r="N4" s="142"/>
    </row>
    <row r="5" spans="1:14" ht="20.25">
      <c r="A5" s="1259" t="s">
        <v>127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42"/>
      <c r="M5" s="142"/>
      <c r="N5" s="142"/>
    </row>
    <row r="6" spans="1:14" ht="10.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2"/>
      <c r="M6" s="142"/>
      <c r="N6" s="142"/>
    </row>
    <row r="7" spans="1:11" ht="2.25" customHeight="1" hidden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4" ht="13.5" thickBo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7" t="s">
        <v>50</v>
      </c>
      <c r="N8" s="147"/>
    </row>
    <row r="9" spans="1:14" ht="15" customHeight="1">
      <c r="A9" s="148"/>
      <c r="B9" s="149" t="s">
        <v>128</v>
      </c>
      <c r="C9" s="149" t="s">
        <v>128</v>
      </c>
      <c r="D9" s="149" t="s">
        <v>129</v>
      </c>
      <c r="E9" s="149" t="s">
        <v>130</v>
      </c>
      <c r="F9" s="149" t="s">
        <v>131</v>
      </c>
      <c r="G9" s="149" t="s">
        <v>132</v>
      </c>
      <c r="H9" s="149" t="s">
        <v>133</v>
      </c>
      <c r="I9" s="149" t="s">
        <v>134</v>
      </c>
      <c r="J9" s="149" t="s">
        <v>135</v>
      </c>
      <c r="K9" s="150" t="s">
        <v>54</v>
      </c>
      <c r="L9" s="151"/>
      <c r="M9" s="151"/>
      <c r="N9" s="151"/>
    </row>
    <row r="10" spans="1:14" ht="15.75" customHeight="1">
      <c r="A10" s="152" t="s">
        <v>51</v>
      </c>
      <c r="B10" s="153" t="s">
        <v>136</v>
      </c>
      <c r="C10" s="153" t="s">
        <v>554</v>
      </c>
      <c r="D10" s="153" t="s">
        <v>137</v>
      </c>
      <c r="E10" s="153" t="s">
        <v>138</v>
      </c>
      <c r="F10" s="153" t="s">
        <v>139</v>
      </c>
      <c r="G10" s="153" t="s">
        <v>140</v>
      </c>
      <c r="H10" s="153" t="s">
        <v>141</v>
      </c>
      <c r="I10" s="153" t="s">
        <v>142</v>
      </c>
      <c r="J10" s="153" t="s">
        <v>143</v>
      </c>
      <c r="K10" s="154" t="s">
        <v>142</v>
      </c>
      <c r="L10" s="151"/>
      <c r="M10" s="151"/>
      <c r="N10" s="151"/>
    </row>
    <row r="11" spans="1:14" ht="15" customHeight="1">
      <c r="A11" s="155"/>
      <c r="B11" s="156"/>
      <c r="C11" s="156"/>
      <c r="D11" s="156" t="s">
        <v>144</v>
      </c>
      <c r="E11" s="156" t="s">
        <v>142</v>
      </c>
      <c r="F11" s="156" t="s">
        <v>145</v>
      </c>
      <c r="G11" s="156" t="s">
        <v>145</v>
      </c>
      <c r="H11" s="156" t="s">
        <v>146</v>
      </c>
      <c r="I11" s="156"/>
      <c r="J11" s="156"/>
      <c r="K11" s="157"/>
      <c r="L11" s="139"/>
      <c r="M11" s="139"/>
      <c r="N11" s="139"/>
    </row>
    <row r="12" spans="1:14" ht="19.5" customHeight="1">
      <c r="A12" s="311" t="s">
        <v>88</v>
      </c>
      <c r="B12" s="906">
        <v>13939</v>
      </c>
      <c r="C12" s="906"/>
      <c r="D12" s="906">
        <v>5470</v>
      </c>
      <c r="E12" s="906">
        <v>19409</v>
      </c>
      <c r="F12" s="906">
        <v>-1510</v>
      </c>
      <c r="G12" s="906"/>
      <c r="H12" s="906"/>
      <c r="I12" s="906">
        <v>17899</v>
      </c>
      <c r="J12" s="906"/>
      <c r="K12" s="907">
        <v>17899</v>
      </c>
      <c r="L12" s="158"/>
      <c r="M12" s="158"/>
      <c r="N12" s="158"/>
    </row>
    <row r="13" spans="1:14" ht="20.25" customHeight="1" thickBot="1">
      <c r="A13" s="905" t="s">
        <v>124</v>
      </c>
      <c r="B13" s="159">
        <v>24091</v>
      </c>
      <c r="C13" s="159"/>
      <c r="D13" s="159">
        <v>2006</v>
      </c>
      <c r="E13" s="159">
        <v>26097</v>
      </c>
      <c r="F13" s="159">
        <v>1510</v>
      </c>
      <c r="G13" s="159"/>
      <c r="H13" s="159">
        <v>-9955</v>
      </c>
      <c r="I13" s="159">
        <v>17652</v>
      </c>
      <c r="J13" s="159"/>
      <c r="K13" s="160">
        <v>17652</v>
      </c>
      <c r="L13" s="158"/>
      <c r="M13" s="158"/>
      <c r="N13" s="158"/>
    </row>
    <row r="14" spans="1:14" ht="19.5" customHeight="1">
      <c r="A14" s="908" t="s">
        <v>147</v>
      </c>
      <c r="B14" s="161">
        <f>SUM(B12:B13)</f>
        <v>38030</v>
      </c>
      <c r="C14" s="161">
        <f aca="true" t="shared" si="0" ref="C14:K14">SUM(C12:C13)</f>
        <v>0</v>
      </c>
      <c r="D14" s="161">
        <f t="shared" si="0"/>
        <v>7476</v>
      </c>
      <c r="E14" s="161">
        <f t="shared" si="0"/>
        <v>45506</v>
      </c>
      <c r="F14" s="161">
        <f t="shared" si="0"/>
        <v>0</v>
      </c>
      <c r="G14" s="161">
        <f t="shared" si="0"/>
        <v>0</v>
      </c>
      <c r="H14" s="161">
        <f t="shared" si="0"/>
        <v>-9955</v>
      </c>
      <c r="I14" s="161">
        <f t="shared" si="0"/>
        <v>35551</v>
      </c>
      <c r="J14" s="161">
        <f t="shared" si="0"/>
        <v>0</v>
      </c>
      <c r="K14" s="161">
        <f t="shared" si="0"/>
        <v>35551</v>
      </c>
      <c r="L14" s="162"/>
      <c r="M14" s="162"/>
      <c r="N14" s="162"/>
    </row>
    <row r="15" spans="1:14" ht="12.75">
      <c r="A15" s="163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64"/>
      <c r="M15" s="164"/>
      <c r="N15" s="164"/>
    </row>
    <row r="16" spans="1:11" ht="12.7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12.7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12.75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2.7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2.7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2.7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2.7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2.7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</sheetData>
  <mergeCells count="5">
    <mergeCell ref="A5:K5"/>
    <mergeCell ref="I1:K1"/>
    <mergeCell ref="I2:K2"/>
    <mergeCell ref="I3:K3"/>
    <mergeCell ref="A4:K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Q4" sqref="Q4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851562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6.574218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9" t="s">
        <v>1005</v>
      </c>
      <c r="Q1" s="11"/>
      <c r="R1" s="2"/>
      <c r="S1" s="1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37</v>
      </c>
      <c r="P2" s="40"/>
      <c r="Q2" s="11"/>
      <c r="R2" s="39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1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"/>
      <c r="Q4" s="11"/>
      <c r="R4" s="2"/>
      <c r="S4" s="2"/>
    </row>
    <row r="5" spans="1:19" ht="20.2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951" t="s">
        <v>36</v>
      </c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 t="s">
        <v>50</v>
      </c>
    </row>
    <row r="10" spans="1:19" ht="19.5" customHeight="1">
      <c r="A10" s="800"/>
      <c r="B10" s="5" t="s">
        <v>55</v>
      </c>
      <c r="C10" s="5"/>
      <c r="D10" s="5"/>
      <c r="E10" s="5" t="s">
        <v>29</v>
      </c>
      <c r="F10" s="5"/>
      <c r="G10" s="5"/>
      <c r="H10" s="5" t="s">
        <v>30</v>
      </c>
      <c r="I10" s="5"/>
      <c r="J10" s="5"/>
      <c r="K10" s="5" t="s">
        <v>31</v>
      </c>
      <c r="L10" s="5"/>
      <c r="M10" s="5"/>
      <c r="N10" s="5" t="s">
        <v>84</v>
      </c>
      <c r="O10" s="5"/>
      <c r="P10" s="36"/>
      <c r="Q10" s="5" t="s">
        <v>56</v>
      </c>
      <c r="R10" s="5"/>
      <c r="S10" s="6"/>
    </row>
    <row r="11" spans="1:19" ht="19.5" customHeight="1" thickBot="1">
      <c r="A11" s="801" t="s">
        <v>51</v>
      </c>
      <c r="B11" s="41" t="s">
        <v>57</v>
      </c>
      <c r="C11" s="41" t="s">
        <v>58</v>
      </c>
      <c r="D11" s="41" t="s">
        <v>59</v>
      </c>
      <c r="E11" s="41" t="s">
        <v>57</v>
      </c>
      <c r="F11" s="41" t="s">
        <v>58</v>
      </c>
      <c r="G11" s="41" t="s">
        <v>59</v>
      </c>
      <c r="H11" s="41" t="s">
        <v>57</v>
      </c>
      <c r="I11" s="41" t="s">
        <v>58</v>
      </c>
      <c r="J11" s="41" t="s">
        <v>59</v>
      </c>
      <c r="K11" s="41" t="s">
        <v>57</v>
      </c>
      <c r="L11" s="41" t="s">
        <v>58</v>
      </c>
      <c r="M11" s="41" t="s">
        <v>59</v>
      </c>
      <c r="N11" s="41" t="s">
        <v>58</v>
      </c>
      <c r="O11" s="41" t="s">
        <v>59</v>
      </c>
      <c r="P11" s="41" t="s">
        <v>60</v>
      </c>
      <c r="Q11" s="41" t="s">
        <v>57</v>
      </c>
      <c r="R11" s="372" t="s">
        <v>58</v>
      </c>
      <c r="S11" s="373" t="s">
        <v>59</v>
      </c>
    </row>
    <row r="12" spans="1:19" ht="19.5" customHeight="1">
      <c r="A12" s="802" t="s">
        <v>32</v>
      </c>
      <c r="B12" s="803">
        <v>86310</v>
      </c>
      <c r="C12" s="804">
        <v>86643</v>
      </c>
      <c r="D12" s="804">
        <v>80153</v>
      </c>
      <c r="E12" s="804"/>
      <c r="F12" s="804"/>
      <c r="G12" s="804"/>
      <c r="H12" s="804"/>
      <c r="I12" s="804">
        <v>2285</v>
      </c>
      <c r="J12" s="804">
        <v>2161</v>
      </c>
      <c r="K12" s="804"/>
      <c r="L12" s="804"/>
      <c r="M12" s="804"/>
      <c r="N12" s="804">
        <v>23263</v>
      </c>
      <c r="O12" s="804">
        <v>23263</v>
      </c>
      <c r="P12" s="804">
        <v>-549</v>
      </c>
      <c r="Q12" s="804">
        <f aca="true" t="shared" si="0" ref="Q12:Q20">SUM(B12,E12,H12,K12)</f>
        <v>86310</v>
      </c>
      <c r="R12" s="805">
        <f aca="true" t="shared" si="1" ref="R12:R20">SUM(C12,F12,I12,L12,N12)</f>
        <v>112191</v>
      </c>
      <c r="S12" s="355">
        <f aca="true" t="shared" si="2" ref="S12:S20">SUM(D12,G12,J12,M12,O12,P12)</f>
        <v>105028</v>
      </c>
    </row>
    <row r="13" spans="1:19" ht="19.5" customHeight="1">
      <c r="A13" s="802" t="s">
        <v>33</v>
      </c>
      <c r="B13" s="806">
        <v>14842</v>
      </c>
      <c r="C13" s="805">
        <v>17127</v>
      </c>
      <c r="D13" s="805">
        <v>9070</v>
      </c>
      <c r="E13" s="805"/>
      <c r="F13" s="805"/>
      <c r="G13" s="805"/>
      <c r="H13" s="805">
        <v>5421</v>
      </c>
      <c r="I13" s="805">
        <v>85675</v>
      </c>
      <c r="J13" s="805">
        <v>84047</v>
      </c>
      <c r="K13" s="805"/>
      <c r="L13" s="805"/>
      <c r="M13" s="805"/>
      <c r="N13" s="805"/>
      <c r="O13" s="805"/>
      <c r="P13" s="805"/>
      <c r="Q13" s="805">
        <f t="shared" si="0"/>
        <v>20263</v>
      </c>
      <c r="R13" s="807">
        <f t="shared" si="1"/>
        <v>102802</v>
      </c>
      <c r="S13" s="808">
        <f t="shared" si="2"/>
        <v>93117</v>
      </c>
    </row>
    <row r="14" spans="1:19" s="43" customFormat="1" ht="19.5" customHeight="1">
      <c r="A14" s="802" t="s">
        <v>551</v>
      </c>
      <c r="B14" s="809">
        <v>5205</v>
      </c>
      <c r="C14" s="807">
        <v>5205</v>
      </c>
      <c r="D14" s="807">
        <v>3178</v>
      </c>
      <c r="E14" s="807"/>
      <c r="F14" s="807"/>
      <c r="G14" s="807"/>
      <c r="H14" s="807"/>
      <c r="I14" s="807">
        <v>3452</v>
      </c>
      <c r="J14" s="807">
        <v>3452</v>
      </c>
      <c r="K14" s="807"/>
      <c r="L14" s="807"/>
      <c r="M14" s="807"/>
      <c r="N14" s="807"/>
      <c r="O14" s="807"/>
      <c r="P14" s="807"/>
      <c r="Q14" s="807">
        <f t="shared" si="0"/>
        <v>5205</v>
      </c>
      <c r="R14" s="807">
        <f t="shared" si="1"/>
        <v>8657</v>
      </c>
      <c r="S14" s="808">
        <f t="shared" si="2"/>
        <v>6630</v>
      </c>
    </row>
    <row r="15" spans="1:19" ht="19.5" customHeight="1">
      <c r="A15" s="802" t="s">
        <v>34</v>
      </c>
      <c r="B15" s="809">
        <v>3000</v>
      </c>
      <c r="C15" s="807">
        <v>3000</v>
      </c>
      <c r="D15" s="807">
        <v>3631</v>
      </c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>
        <f t="shared" si="0"/>
        <v>3000</v>
      </c>
      <c r="R15" s="807">
        <f t="shared" si="1"/>
        <v>3000</v>
      </c>
      <c r="S15" s="808">
        <f t="shared" si="2"/>
        <v>3631</v>
      </c>
    </row>
    <row r="16" spans="1:19" ht="19.5" customHeight="1">
      <c r="A16" s="802" t="s">
        <v>35</v>
      </c>
      <c r="B16" s="809">
        <v>6135</v>
      </c>
      <c r="C16" s="807">
        <v>6656</v>
      </c>
      <c r="D16" s="807">
        <v>4884</v>
      </c>
      <c r="E16" s="807"/>
      <c r="F16" s="807"/>
      <c r="G16" s="807"/>
      <c r="H16" s="807">
        <v>1901</v>
      </c>
      <c r="I16" s="807">
        <v>22221</v>
      </c>
      <c r="J16" s="807">
        <v>22224</v>
      </c>
      <c r="K16" s="807"/>
      <c r="L16" s="807"/>
      <c r="M16" s="807"/>
      <c r="N16" s="807"/>
      <c r="O16" s="807"/>
      <c r="P16" s="807"/>
      <c r="Q16" s="807">
        <f t="shared" si="0"/>
        <v>8036</v>
      </c>
      <c r="R16" s="807">
        <f t="shared" si="1"/>
        <v>28877</v>
      </c>
      <c r="S16" s="808">
        <f t="shared" si="2"/>
        <v>27108</v>
      </c>
    </row>
    <row r="17" spans="1:19" ht="19.5" customHeight="1">
      <c r="A17" s="802" t="s">
        <v>501</v>
      </c>
      <c r="B17" s="809">
        <v>24390</v>
      </c>
      <c r="C17" s="807">
        <v>41308</v>
      </c>
      <c r="D17" s="807">
        <v>42883</v>
      </c>
      <c r="E17" s="807"/>
      <c r="F17" s="807"/>
      <c r="G17" s="807"/>
      <c r="H17" s="807"/>
      <c r="I17" s="807">
        <v>21297</v>
      </c>
      <c r="J17" s="807">
        <v>21818</v>
      </c>
      <c r="K17" s="807">
        <v>10000</v>
      </c>
      <c r="L17" s="807">
        <v>8914</v>
      </c>
      <c r="M17" s="807">
        <v>8914</v>
      </c>
      <c r="N17" s="807"/>
      <c r="O17" s="807"/>
      <c r="P17" s="807"/>
      <c r="Q17" s="807">
        <f t="shared" si="0"/>
        <v>34390</v>
      </c>
      <c r="R17" s="807">
        <f t="shared" si="1"/>
        <v>71519</v>
      </c>
      <c r="S17" s="808">
        <f t="shared" si="2"/>
        <v>73615</v>
      </c>
    </row>
    <row r="18" spans="1:19" ht="19.5" customHeight="1">
      <c r="A18" s="802" t="s">
        <v>502</v>
      </c>
      <c r="B18" s="809">
        <v>10375</v>
      </c>
      <c r="C18" s="807">
        <v>10375</v>
      </c>
      <c r="D18" s="807">
        <v>11670</v>
      </c>
      <c r="E18" s="807"/>
      <c r="F18" s="807"/>
      <c r="G18" s="807"/>
      <c r="H18" s="807"/>
      <c r="I18" s="807">
        <v>1062</v>
      </c>
      <c r="J18" s="807">
        <v>1061</v>
      </c>
      <c r="K18" s="807"/>
      <c r="L18" s="807"/>
      <c r="M18" s="807"/>
      <c r="N18" s="807"/>
      <c r="O18" s="807"/>
      <c r="P18" s="807"/>
      <c r="Q18" s="807">
        <f t="shared" si="0"/>
        <v>10375</v>
      </c>
      <c r="R18" s="807">
        <f t="shared" si="1"/>
        <v>11437</v>
      </c>
      <c r="S18" s="808">
        <f t="shared" si="2"/>
        <v>12731</v>
      </c>
    </row>
    <row r="19" spans="1:19" ht="19.5" customHeight="1" thickBot="1">
      <c r="A19" s="802" t="s">
        <v>503</v>
      </c>
      <c r="B19" s="809">
        <v>710</v>
      </c>
      <c r="C19" s="807">
        <v>710</v>
      </c>
      <c r="D19" s="807">
        <v>595</v>
      </c>
      <c r="E19" s="807"/>
      <c r="F19" s="807"/>
      <c r="G19" s="807"/>
      <c r="H19" s="807"/>
      <c r="I19" s="807">
        <v>314</v>
      </c>
      <c r="J19" s="807">
        <v>313</v>
      </c>
      <c r="K19" s="807"/>
      <c r="L19" s="807"/>
      <c r="M19" s="807"/>
      <c r="N19" s="807"/>
      <c r="O19" s="807"/>
      <c r="P19" s="807"/>
      <c r="Q19" s="807">
        <f t="shared" si="0"/>
        <v>710</v>
      </c>
      <c r="R19" s="807">
        <f t="shared" si="1"/>
        <v>1024</v>
      </c>
      <c r="S19" s="810">
        <f t="shared" si="2"/>
        <v>908</v>
      </c>
    </row>
    <row r="20" spans="1:19" ht="18.75" customHeight="1" thickBot="1">
      <c r="A20" s="811" t="s">
        <v>61</v>
      </c>
      <c r="B20" s="812">
        <f aca="true" t="shared" si="3" ref="B20:P20">SUM(B12:B19)</f>
        <v>150967</v>
      </c>
      <c r="C20" s="813">
        <f t="shared" si="3"/>
        <v>171024</v>
      </c>
      <c r="D20" s="813">
        <f t="shared" si="3"/>
        <v>156064</v>
      </c>
      <c r="E20" s="813">
        <f t="shared" si="3"/>
        <v>0</v>
      </c>
      <c r="F20" s="813">
        <f t="shared" si="3"/>
        <v>0</v>
      </c>
      <c r="G20" s="813">
        <f t="shared" si="3"/>
        <v>0</v>
      </c>
      <c r="H20" s="813">
        <f t="shared" si="3"/>
        <v>7322</v>
      </c>
      <c r="I20" s="813">
        <f t="shared" si="3"/>
        <v>136306</v>
      </c>
      <c r="J20" s="813">
        <f t="shared" si="3"/>
        <v>135076</v>
      </c>
      <c r="K20" s="813">
        <f t="shared" si="3"/>
        <v>10000</v>
      </c>
      <c r="L20" s="813">
        <f t="shared" si="3"/>
        <v>8914</v>
      </c>
      <c r="M20" s="813">
        <f t="shared" si="3"/>
        <v>8914</v>
      </c>
      <c r="N20" s="813">
        <f t="shared" si="3"/>
        <v>23263</v>
      </c>
      <c r="O20" s="813">
        <f t="shared" si="3"/>
        <v>23263</v>
      </c>
      <c r="P20" s="813">
        <f t="shared" si="3"/>
        <v>-549</v>
      </c>
      <c r="Q20" s="814">
        <f t="shared" si="0"/>
        <v>168289</v>
      </c>
      <c r="R20" s="815">
        <f t="shared" si="1"/>
        <v>339507</v>
      </c>
      <c r="S20" s="816">
        <f t="shared" si="2"/>
        <v>322768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C1">
      <selection activeCell="G1" sqref="G1:J1"/>
    </sheetView>
  </sheetViews>
  <sheetFormatPr defaultColWidth="9.140625" defaultRowHeight="12.75"/>
  <cols>
    <col min="1" max="1" width="23.421875" style="52" customWidth="1"/>
    <col min="2" max="2" width="11.8515625" style="57" customWidth="1"/>
    <col min="3" max="3" width="12.140625" style="57" customWidth="1"/>
    <col min="4" max="4" width="9.57421875" style="57" customWidth="1"/>
    <col min="5" max="5" width="11.7109375" style="57" customWidth="1"/>
    <col min="6" max="6" width="26.421875" style="57" customWidth="1"/>
    <col min="7" max="7" width="12.28125" style="57" customWidth="1"/>
    <col min="8" max="8" width="12.140625" style="57" customWidth="1"/>
    <col min="9" max="9" width="10.00390625" style="57" customWidth="1"/>
    <col min="10" max="10" width="12.7109375" style="57" customWidth="1"/>
    <col min="11" max="16384" width="9.140625" style="52" customWidth="1"/>
  </cols>
  <sheetData>
    <row r="1" spans="1:10" ht="12.75">
      <c r="A1" s="50"/>
      <c r="B1" s="51"/>
      <c r="C1" s="51"/>
      <c r="D1" s="51"/>
      <c r="E1" s="51"/>
      <c r="F1" s="51"/>
      <c r="G1" s="1265" t="s">
        <v>1039</v>
      </c>
      <c r="H1" s="1266"/>
      <c r="I1" s="1266"/>
      <c r="J1" s="1266"/>
    </row>
    <row r="2" spans="1:10" ht="19.5">
      <c r="A2" s="922" t="s">
        <v>148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10" ht="19.5">
      <c r="A3" s="922" t="s">
        <v>923</v>
      </c>
      <c r="B3" s="922"/>
      <c r="C3" s="922"/>
      <c r="D3" s="922"/>
      <c r="E3" s="922"/>
      <c r="F3" s="922"/>
      <c r="G3" s="922"/>
      <c r="H3" s="922"/>
      <c r="I3" s="922"/>
      <c r="J3" s="922"/>
    </row>
    <row r="4" spans="1:10" ht="19.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50"/>
      <c r="B5" s="51"/>
      <c r="C5" s="51"/>
      <c r="D5" s="51"/>
      <c r="E5" s="51"/>
      <c r="F5" s="51"/>
      <c r="G5" s="51"/>
      <c r="H5" s="51"/>
      <c r="I5" s="51"/>
      <c r="J5" s="53" t="s">
        <v>50</v>
      </c>
    </row>
    <row r="6" spans="1:10" ht="12.75">
      <c r="A6" s="165"/>
      <c r="B6" s="166"/>
      <c r="C6" s="166"/>
      <c r="D6" s="166"/>
      <c r="E6" s="167"/>
      <c r="F6" s="168"/>
      <c r="G6" s="166"/>
      <c r="H6" s="166"/>
      <c r="I6" s="166"/>
      <c r="J6" s="167"/>
    </row>
    <row r="7" spans="1:10" ht="12.75">
      <c r="A7" s="1263" t="s">
        <v>149</v>
      </c>
      <c r="B7" s="1263"/>
      <c r="C7" s="1263"/>
      <c r="D7" s="1263"/>
      <c r="E7" s="1263"/>
      <c r="F7" s="1264" t="s">
        <v>150</v>
      </c>
      <c r="G7" s="1264"/>
      <c r="H7" s="1264"/>
      <c r="I7" s="1264"/>
      <c r="J7" s="1264"/>
    </row>
    <row r="8" spans="1:10" ht="12.75">
      <c r="A8" s="169"/>
      <c r="B8" s="170"/>
      <c r="C8" s="170"/>
      <c r="D8" s="170"/>
      <c r="E8" s="171"/>
      <c r="F8" s="172"/>
      <c r="G8" s="170"/>
      <c r="H8" s="170"/>
      <c r="I8" s="170"/>
      <c r="J8" s="171"/>
    </row>
    <row r="9" spans="1:10" ht="15" customHeight="1">
      <c r="A9" s="173"/>
      <c r="B9" s="1267" t="s">
        <v>151</v>
      </c>
      <c r="C9" s="1267"/>
      <c r="D9" s="174" t="s">
        <v>135</v>
      </c>
      <c r="E9" s="175" t="s">
        <v>152</v>
      </c>
      <c r="F9" s="176"/>
      <c r="G9" s="1268" t="s">
        <v>151</v>
      </c>
      <c r="H9" s="1268"/>
      <c r="I9" s="177" t="s">
        <v>135</v>
      </c>
      <c r="J9" s="178" t="s">
        <v>152</v>
      </c>
    </row>
    <row r="10" spans="1:10" ht="15" customHeight="1">
      <c r="A10" s="179" t="s">
        <v>51</v>
      </c>
      <c r="B10" s="177" t="s">
        <v>153</v>
      </c>
      <c r="C10" s="177" t="s">
        <v>154</v>
      </c>
      <c r="D10" s="180" t="s">
        <v>143</v>
      </c>
      <c r="E10" s="181" t="s">
        <v>155</v>
      </c>
      <c r="F10" s="182" t="s">
        <v>51</v>
      </c>
      <c r="G10" s="177" t="s">
        <v>153</v>
      </c>
      <c r="H10" s="177" t="s">
        <v>154</v>
      </c>
      <c r="I10" s="180" t="s">
        <v>143</v>
      </c>
      <c r="J10" s="181" t="s">
        <v>155</v>
      </c>
    </row>
    <row r="11" spans="1:10" ht="15" customHeight="1">
      <c r="A11" s="179"/>
      <c r="B11" s="180"/>
      <c r="C11" s="180"/>
      <c r="D11" s="180"/>
      <c r="E11" s="181" t="s">
        <v>156</v>
      </c>
      <c r="F11" s="182"/>
      <c r="G11" s="180"/>
      <c r="H11" s="180"/>
      <c r="I11" s="180"/>
      <c r="J11" s="181" t="s">
        <v>156</v>
      </c>
    </row>
    <row r="12" spans="1:10" ht="15" customHeight="1" thickBot="1">
      <c r="A12" s="183"/>
      <c r="B12" s="184"/>
      <c r="C12" s="184"/>
      <c r="D12" s="184"/>
      <c r="E12" s="185" t="s">
        <v>157</v>
      </c>
      <c r="F12" s="182"/>
      <c r="G12" s="180"/>
      <c r="H12" s="180"/>
      <c r="I12" s="180"/>
      <c r="J12" s="181" t="s">
        <v>157</v>
      </c>
    </row>
    <row r="13" spans="1:10" ht="15" customHeight="1" thickBot="1">
      <c r="A13" s="462" t="s">
        <v>158</v>
      </c>
      <c r="B13" s="463">
        <f>SUM(B14:B18)</f>
        <v>9366827</v>
      </c>
      <c r="C13" s="463">
        <f>SUM(C14:C18)</f>
        <v>9260490</v>
      </c>
      <c r="D13" s="463">
        <f>SUM(D14:D18)</f>
        <v>0</v>
      </c>
      <c r="E13" s="478">
        <f>SUM(E14:E18)</f>
        <v>9260490</v>
      </c>
      <c r="F13" s="479" t="s">
        <v>159</v>
      </c>
      <c r="G13" s="480">
        <f>SUM(G14:G17)</f>
        <v>8389442</v>
      </c>
      <c r="H13" s="480">
        <f>SUM(H14:H17)</f>
        <v>8519730</v>
      </c>
      <c r="I13" s="480">
        <f>SUM(I14:I17)</f>
        <v>0</v>
      </c>
      <c r="J13" s="481">
        <f>SUM(J14:J17)</f>
        <v>8519730</v>
      </c>
    </row>
    <row r="14" spans="1:10" ht="15" customHeight="1">
      <c r="A14" s="464" t="s">
        <v>160</v>
      </c>
      <c r="B14" s="465">
        <v>22503</v>
      </c>
      <c r="C14" s="465">
        <v>21955</v>
      </c>
      <c r="D14" s="465"/>
      <c r="E14" s="465">
        <v>21955</v>
      </c>
      <c r="F14" s="466" t="s">
        <v>161</v>
      </c>
      <c r="G14" s="465"/>
      <c r="H14" s="465"/>
      <c r="I14" s="465"/>
      <c r="J14" s="467"/>
    </row>
    <row r="15" spans="1:10" ht="15" customHeight="1">
      <c r="A15" s="468" t="s">
        <v>162</v>
      </c>
      <c r="B15" s="62">
        <v>6699827</v>
      </c>
      <c r="C15" s="62">
        <v>6712797</v>
      </c>
      <c r="D15" s="62"/>
      <c r="E15" s="62">
        <v>6712797</v>
      </c>
      <c r="F15" s="64" t="s">
        <v>678</v>
      </c>
      <c r="G15" s="62">
        <v>637415</v>
      </c>
      <c r="H15" s="62">
        <v>637415</v>
      </c>
      <c r="I15" s="62"/>
      <c r="J15" s="469">
        <v>637415</v>
      </c>
    </row>
    <row r="16" spans="1:10" ht="15" customHeight="1">
      <c r="A16" s="468" t="s">
        <v>163</v>
      </c>
      <c r="B16" s="62">
        <v>76945</v>
      </c>
      <c r="C16" s="62">
        <v>76794</v>
      </c>
      <c r="D16" s="62"/>
      <c r="E16" s="62">
        <v>76794</v>
      </c>
      <c r="F16" s="64" t="s">
        <v>677</v>
      </c>
      <c r="G16" s="62">
        <v>7752027</v>
      </c>
      <c r="H16" s="62">
        <v>7882315</v>
      </c>
      <c r="I16" s="62"/>
      <c r="J16" s="469">
        <v>7882315</v>
      </c>
    </row>
    <row r="17" spans="1:10" ht="15" customHeight="1">
      <c r="A17" s="468" t="s">
        <v>164</v>
      </c>
      <c r="B17" s="62">
        <v>2567552</v>
      </c>
      <c r="C17" s="62">
        <v>2448944</v>
      </c>
      <c r="D17" s="62"/>
      <c r="E17" s="62">
        <v>2448944</v>
      </c>
      <c r="F17" s="64" t="s">
        <v>679</v>
      </c>
      <c r="G17" s="366"/>
      <c r="H17" s="366"/>
      <c r="I17" s="366"/>
      <c r="J17" s="476"/>
    </row>
    <row r="18" spans="1:10" ht="15" customHeight="1">
      <c r="A18" s="468" t="s">
        <v>166</v>
      </c>
      <c r="B18" s="62"/>
      <c r="C18" s="62"/>
      <c r="D18" s="62"/>
      <c r="E18" s="62"/>
      <c r="F18" s="186" t="s">
        <v>165</v>
      </c>
      <c r="G18" s="477">
        <f>SUM(G19)</f>
        <v>169496</v>
      </c>
      <c r="H18" s="477">
        <f>SUM(H19)</f>
        <v>45506</v>
      </c>
      <c r="I18" s="477">
        <f>SUM(I19)</f>
        <v>0</v>
      </c>
      <c r="J18" s="477">
        <f>SUM(J19)</f>
        <v>45506</v>
      </c>
    </row>
    <row r="19" spans="1:10" ht="15" customHeight="1">
      <c r="A19" s="468"/>
      <c r="B19" s="62"/>
      <c r="C19" s="62"/>
      <c r="D19" s="62"/>
      <c r="E19" s="188"/>
      <c r="F19" s="64" t="s">
        <v>167</v>
      </c>
      <c r="G19" s="62">
        <v>169496</v>
      </c>
      <c r="H19" s="62">
        <v>45506</v>
      </c>
      <c r="I19" s="62"/>
      <c r="J19" s="469">
        <v>45506</v>
      </c>
    </row>
    <row r="20" spans="1:10" ht="15" customHeight="1">
      <c r="A20" s="471" t="s">
        <v>169</v>
      </c>
      <c r="B20" s="187">
        <f>SUM(B21:B26)</f>
        <v>338833</v>
      </c>
      <c r="C20" s="187">
        <f>SUM(C21:C26)</f>
        <v>213241</v>
      </c>
      <c r="D20" s="187">
        <f>SUM(D21:D26)</f>
        <v>0</v>
      </c>
      <c r="E20" s="187">
        <f>SUM(E21:E26)</f>
        <v>213241</v>
      </c>
      <c r="F20" s="64" t="s">
        <v>168</v>
      </c>
      <c r="G20" s="187"/>
      <c r="H20" s="187"/>
      <c r="I20" s="62"/>
      <c r="J20" s="470"/>
    </row>
    <row r="21" spans="1:10" ht="15" customHeight="1">
      <c r="A21" s="468" t="s">
        <v>170</v>
      </c>
      <c r="B21" s="62">
        <v>429</v>
      </c>
      <c r="C21" s="62">
        <v>493</v>
      </c>
      <c r="D21" s="62"/>
      <c r="E21" s="62">
        <v>493</v>
      </c>
      <c r="F21" s="186" t="s">
        <v>171</v>
      </c>
      <c r="G21" s="187">
        <f>SUM(G22:G25)</f>
        <v>1146722</v>
      </c>
      <c r="H21" s="187">
        <f>SUM(H22:H26)</f>
        <v>908495</v>
      </c>
      <c r="I21" s="187">
        <f>SUM(I22:I26)</f>
        <v>0</v>
      </c>
      <c r="J21" s="470">
        <f>SUM(J22:J26)</f>
        <v>908495</v>
      </c>
    </row>
    <row r="22" spans="1:10" ht="15" customHeight="1">
      <c r="A22" s="468" t="s">
        <v>172</v>
      </c>
      <c r="B22" s="62">
        <v>164337</v>
      </c>
      <c r="C22" s="62">
        <v>159431</v>
      </c>
      <c r="D22" s="62"/>
      <c r="E22" s="62">
        <v>159431</v>
      </c>
      <c r="F22" s="64" t="s">
        <v>173</v>
      </c>
      <c r="G22" s="62">
        <v>414561</v>
      </c>
      <c r="H22" s="62">
        <v>409724</v>
      </c>
      <c r="I22" s="62"/>
      <c r="J22" s="469">
        <v>409724</v>
      </c>
    </row>
    <row r="23" spans="1:10" ht="15" customHeight="1">
      <c r="A23" s="468" t="s">
        <v>174</v>
      </c>
      <c r="B23" s="62">
        <v>32322</v>
      </c>
      <c r="C23" s="62"/>
      <c r="D23" s="62"/>
      <c r="E23" s="62"/>
      <c r="F23" s="64" t="s">
        <v>175</v>
      </c>
      <c r="G23" s="62">
        <v>727590</v>
      </c>
      <c r="H23" s="62">
        <v>490960</v>
      </c>
      <c r="I23" s="187"/>
      <c r="J23" s="469">
        <v>490960</v>
      </c>
    </row>
    <row r="24" spans="1:10" ht="15" customHeight="1">
      <c r="A24" s="468" t="s">
        <v>176</v>
      </c>
      <c r="B24" s="62">
        <v>62114</v>
      </c>
      <c r="C24" s="62">
        <v>40955</v>
      </c>
      <c r="D24" s="62"/>
      <c r="E24" s="62">
        <v>40955</v>
      </c>
      <c r="F24" s="64" t="s">
        <v>177</v>
      </c>
      <c r="G24" s="62">
        <v>4571</v>
      </c>
      <c r="H24" s="62">
        <v>7811</v>
      </c>
      <c r="I24" s="62"/>
      <c r="J24" s="469">
        <v>7811</v>
      </c>
    </row>
    <row r="25" spans="1:10" ht="15" customHeight="1">
      <c r="A25" s="468" t="s">
        <v>178</v>
      </c>
      <c r="B25" s="62">
        <v>79631</v>
      </c>
      <c r="C25" s="62">
        <v>12362</v>
      </c>
      <c r="D25" s="62"/>
      <c r="E25" s="62">
        <v>12362</v>
      </c>
      <c r="F25" s="64" t="s">
        <v>179</v>
      </c>
      <c r="G25" s="62"/>
      <c r="H25" s="62"/>
      <c r="I25" s="62"/>
      <c r="J25" s="469"/>
    </row>
    <row r="26" spans="1:10" ht="15" customHeight="1">
      <c r="A26" s="468" t="s">
        <v>179</v>
      </c>
      <c r="B26" s="62"/>
      <c r="C26" s="62"/>
      <c r="D26" s="62"/>
      <c r="E26" s="62"/>
      <c r="F26" s="190"/>
      <c r="G26" s="191"/>
      <c r="H26" s="191"/>
      <c r="I26" s="62"/>
      <c r="J26" s="469"/>
    </row>
    <row r="27" spans="1:10" ht="15" customHeight="1" thickBot="1">
      <c r="A27" s="472" t="s">
        <v>180</v>
      </c>
      <c r="B27" s="473">
        <f>SUM(B13,B20)</f>
        <v>9705660</v>
      </c>
      <c r="C27" s="473">
        <f>SUM(C13,C20)</f>
        <v>9473731</v>
      </c>
      <c r="D27" s="473">
        <f>SUM(D13,D20)</f>
        <v>0</v>
      </c>
      <c r="E27" s="474">
        <f>SUM(E13,E20)</f>
        <v>9473731</v>
      </c>
      <c r="F27" s="475" t="s">
        <v>181</v>
      </c>
      <c r="G27" s="473">
        <f>SUM(G13,G18,G21)</f>
        <v>9705660</v>
      </c>
      <c r="H27" s="473">
        <f>SUM(H13,H18,H21)</f>
        <v>9473731</v>
      </c>
      <c r="I27" s="473">
        <f>SUM(I13,I18,I21)</f>
        <v>0</v>
      </c>
      <c r="J27" s="473">
        <f>SUM(J13,J18,J21)</f>
        <v>9473731</v>
      </c>
    </row>
    <row r="29" spans="1:10" ht="15.75">
      <c r="A29" s="1262" t="s">
        <v>925</v>
      </c>
      <c r="B29" s="1262"/>
      <c r="C29" s="1262"/>
      <c r="D29" s="1262"/>
      <c r="E29" s="1262"/>
      <c r="F29" s="1262"/>
      <c r="G29" s="1262"/>
      <c r="H29" s="1262"/>
      <c r="I29" s="1262"/>
      <c r="J29" s="1262"/>
    </row>
    <row r="30" spans="1:9" ht="15.75">
      <c r="A30" s="1262" t="s">
        <v>182</v>
      </c>
      <c r="B30" s="1262"/>
      <c r="C30" s="60"/>
      <c r="D30" s="60"/>
      <c r="G30" s="193"/>
      <c r="H30" s="60"/>
      <c r="I30" s="60"/>
    </row>
    <row r="31" spans="1:10" ht="15.75">
      <c r="A31" s="1262" t="s">
        <v>183</v>
      </c>
      <c r="B31" s="1262"/>
      <c r="C31" s="1262"/>
      <c r="D31" s="1262"/>
      <c r="E31" s="1262"/>
      <c r="F31" s="1262"/>
      <c r="G31" s="1262"/>
      <c r="H31" s="1262"/>
      <c r="I31" s="1262"/>
      <c r="J31" s="1262"/>
    </row>
    <row r="32" ht="15.75">
      <c r="A32" s="194"/>
    </row>
    <row r="33" spans="1:10" ht="15.75">
      <c r="A33" s="194" t="s">
        <v>928</v>
      </c>
      <c r="H33" s="1261" t="s">
        <v>926</v>
      </c>
      <c r="I33" s="1261"/>
      <c r="J33" s="1261"/>
    </row>
    <row r="34" spans="1:10" ht="15.75">
      <c r="A34" s="50"/>
      <c r="H34" s="1261" t="s">
        <v>927</v>
      </c>
      <c r="I34" s="1261"/>
      <c r="J34" s="1261"/>
    </row>
    <row r="35" ht="15.75">
      <c r="F35" s="195"/>
    </row>
    <row r="36" ht="15.75">
      <c r="F36" s="195"/>
    </row>
    <row r="37" ht="12.75">
      <c r="F37" s="60"/>
    </row>
  </sheetData>
  <mergeCells count="12">
    <mergeCell ref="A7:E7"/>
    <mergeCell ref="F7:J7"/>
    <mergeCell ref="G1:J1"/>
    <mergeCell ref="B9:C9"/>
    <mergeCell ref="G9:H9"/>
    <mergeCell ref="A2:J2"/>
    <mergeCell ref="A3:J3"/>
    <mergeCell ref="H34:J34"/>
    <mergeCell ref="A29:J29"/>
    <mergeCell ref="A30:B30"/>
    <mergeCell ref="A31:J31"/>
    <mergeCell ref="H33:J33"/>
  </mergeCells>
  <printOptions/>
  <pageMargins left="0.27569444444444446" right="0.3541666666666667" top="0.39375" bottom="0.39375" header="0.5118055555555556" footer="0.511805555555555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0">
      <selection activeCell="D1" sqref="D1:E1"/>
    </sheetView>
  </sheetViews>
  <sheetFormatPr defaultColWidth="9.140625" defaultRowHeight="12.75"/>
  <cols>
    <col min="1" max="1" width="7.28125" style="52" customWidth="1"/>
    <col min="2" max="2" width="39.57421875" style="52" customWidth="1"/>
    <col min="3" max="3" width="13.57421875" style="57" customWidth="1"/>
    <col min="4" max="4" width="13.28125" style="57" customWidth="1"/>
    <col min="5" max="5" width="12.8515625" style="57" customWidth="1"/>
    <col min="6" max="16384" width="9.140625" style="52" customWidth="1"/>
  </cols>
  <sheetData>
    <row r="1" spans="1:6" ht="12.75">
      <c r="A1" s="50"/>
      <c r="B1" s="50"/>
      <c r="C1" s="51"/>
      <c r="D1" s="1269" t="s">
        <v>1040</v>
      </c>
      <c r="E1" s="1269"/>
      <c r="F1" s="50"/>
    </row>
    <row r="2" spans="1:6" ht="12.75">
      <c r="A2" s="50"/>
      <c r="B2" s="50"/>
      <c r="C2" s="51"/>
      <c r="D2" s="54"/>
      <c r="E2" s="352" t="s">
        <v>929</v>
      </c>
      <c r="F2" s="50"/>
    </row>
    <row r="3" spans="1:6" ht="12.75">
      <c r="A3" s="50"/>
      <c r="B3" s="50"/>
      <c r="C3" s="51"/>
      <c r="D3" s="54"/>
      <c r="E3" s="196"/>
      <c r="F3" s="50"/>
    </row>
    <row r="4" spans="1:6" ht="19.5">
      <c r="A4" s="922" t="s">
        <v>184</v>
      </c>
      <c r="B4" s="922"/>
      <c r="C4" s="922"/>
      <c r="D4" s="922"/>
      <c r="E4" s="922"/>
      <c r="F4" s="50"/>
    </row>
    <row r="5" spans="1:6" ht="19.5">
      <c r="A5" s="922" t="s">
        <v>923</v>
      </c>
      <c r="B5" s="922"/>
      <c r="C5" s="922"/>
      <c r="D5" s="922"/>
      <c r="E5" s="922"/>
      <c r="F5" s="50"/>
    </row>
    <row r="6" spans="1:6" ht="7.5" customHeight="1">
      <c r="A6" s="55"/>
      <c r="B6" s="55"/>
      <c r="C6" s="56"/>
      <c r="D6" s="56"/>
      <c r="E6" s="56"/>
      <c r="F6" s="50"/>
    </row>
    <row r="7" spans="1:6" ht="12.75">
      <c r="A7" s="50"/>
      <c r="B7" s="50"/>
      <c r="C7" s="51"/>
      <c r="D7" s="51"/>
      <c r="E7" s="53" t="s">
        <v>50</v>
      </c>
      <c r="F7" s="50"/>
    </row>
    <row r="8" spans="1:6" ht="15.75" customHeight="1">
      <c r="A8" s="197" t="s">
        <v>185</v>
      </c>
      <c r="B8" s="198" t="s">
        <v>51</v>
      </c>
      <c r="C8" s="199" t="s">
        <v>53</v>
      </c>
      <c r="D8" s="199" t="s">
        <v>54</v>
      </c>
      <c r="E8" s="200" t="s">
        <v>52</v>
      </c>
      <c r="F8" s="50"/>
    </row>
    <row r="9" spans="1:6" ht="15.75" customHeight="1">
      <c r="A9" s="192"/>
      <c r="B9" s="201"/>
      <c r="C9" s="1270" t="s">
        <v>91</v>
      </c>
      <c r="D9" s="1270"/>
      <c r="E9" s="202"/>
      <c r="F9" s="50"/>
    </row>
    <row r="10" spans="1:6" ht="15.75" customHeight="1">
      <c r="A10" s="203" t="s">
        <v>186</v>
      </c>
      <c r="B10" s="204" t="s">
        <v>187</v>
      </c>
      <c r="C10" s="62">
        <v>973376</v>
      </c>
      <c r="D10" s="62">
        <v>1016026</v>
      </c>
      <c r="E10" s="137">
        <v>998249</v>
      </c>
      <c r="F10" s="50"/>
    </row>
    <row r="11" spans="1:6" ht="15.75" customHeight="1">
      <c r="A11" s="203" t="s">
        <v>188</v>
      </c>
      <c r="B11" s="204" t="s">
        <v>189</v>
      </c>
      <c r="C11" s="62">
        <v>241133</v>
      </c>
      <c r="D11" s="62">
        <v>252799</v>
      </c>
      <c r="E11" s="137">
        <v>248125</v>
      </c>
      <c r="F11" s="50"/>
    </row>
    <row r="12" spans="1:12" ht="15.75" customHeight="1">
      <c r="A12" s="203" t="s">
        <v>190</v>
      </c>
      <c r="B12" s="204" t="s">
        <v>191</v>
      </c>
      <c r="C12" s="62">
        <v>762786</v>
      </c>
      <c r="D12" s="62">
        <v>835082</v>
      </c>
      <c r="E12" s="137">
        <v>736912</v>
      </c>
      <c r="F12" s="50"/>
      <c r="G12" s="205"/>
      <c r="H12" s="205"/>
      <c r="I12" s="205"/>
      <c r="J12" s="205"/>
      <c r="K12" s="205"/>
      <c r="L12" s="205"/>
    </row>
    <row r="13" spans="1:12" ht="15.75" customHeight="1">
      <c r="A13" s="203" t="s">
        <v>192</v>
      </c>
      <c r="B13" s="204" t="s">
        <v>193</v>
      </c>
      <c r="C13" s="62">
        <v>370316</v>
      </c>
      <c r="D13" s="62">
        <v>381660</v>
      </c>
      <c r="E13" s="137">
        <v>377253</v>
      </c>
      <c r="F13" s="50"/>
      <c r="G13" s="205"/>
      <c r="H13" s="205"/>
      <c r="I13" s="205"/>
      <c r="J13" s="205"/>
      <c r="K13" s="205"/>
      <c r="L13" s="205"/>
    </row>
    <row r="14" spans="1:6" ht="15.75" customHeight="1">
      <c r="A14" s="203" t="s">
        <v>194</v>
      </c>
      <c r="B14" s="204" t="s">
        <v>195</v>
      </c>
      <c r="C14" s="62">
        <v>12984</v>
      </c>
      <c r="D14" s="62">
        <v>15594</v>
      </c>
      <c r="E14" s="137">
        <v>15203</v>
      </c>
      <c r="F14" s="50"/>
    </row>
    <row r="15" spans="1:6" ht="15.75" customHeight="1">
      <c r="A15" s="203" t="s">
        <v>196</v>
      </c>
      <c r="B15" s="204" t="s">
        <v>197</v>
      </c>
      <c r="C15" s="62">
        <v>35810</v>
      </c>
      <c r="D15" s="62">
        <v>38612</v>
      </c>
      <c r="E15" s="137">
        <v>38395</v>
      </c>
      <c r="F15" s="50"/>
    </row>
    <row r="16" spans="1:6" ht="15.75" customHeight="1">
      <c r="A16" s="203" t="s">
        <v>198</v>
      </c>
      <c r="B16" s="204" t="s">
        <v>199</v>
      </c>
      <c r="C16" s="62">
        <v>56629</v>
      </c>
      <c r="D16" s="62">
        <v>177687</v>
      </c>
      <c r="E16" s="137">
        <v>93772</v>
      </c>
      <c r="F16" s="50"/>
    </row>
    <row r="17" spans="1:6" ht="15.75" customHeight="1">
      <c r="A17" s="203" t="s">
        <v>200</v>
      </c>
      <c r="B17" s="204" t="s">
        <v>505</v>
      </c>
      <c r="C17" s="62"/>
      <c r="D17" s="62"/>
      <c r="E17" s="137"/>
      <c r="F17" s="50"/>
    </row>
    <row r="18" spans="1:6" ht="15.75" customHeight="1">
      <c r="A18" s="203" t="s">
        <v>201</v>
      </c>
      <c r="B18" s="204" t="s">
        <v>506</v>
      </c>
      <c r="C18" s="62">
        <v>12439</v>
      </c>
      <c r="D18" s="62">
        <v>12439</v>
      </c>
      <c r="E18" s="137">
        <v>8371</v>
      </c>
      <c r="F18" s="50"/>
    </row>
    <row r="19" spans="1:6" ht="15.75" customHeight="1">
      <c r="A19" s="203" t="s">
        <v>203</v>
      </c>
      <c r="B19" s="204" t="s">
        <v>512</v>
      </c>
      <c r="C19" s="62"/>
      <c r="D19" s="62"/>
      <c r="E19" s="137"/>
      <c r="F19" s="50"/>
    </row>
    <row r="20" spans="1:6" ht="15.75" customHeight="1">
      <c r="A20" s="203" t="s">
        <v>204</v>
      </c>
      <c r="B20" s="206" t="s">
        <v>515</v>
      </c>
      <c r="C20" s="187">
        <f>SUM(C10:C18)</f>
        <v>2465473</v>
      </c>
      <c r="D20" s="187">
        <f>SUM(D8:D19)</f>
        <v>2729899</v>
      </c>
      <c r="E20" s="189">
        <f>SUM(E8:E19)</f>
        <v>2516280</v>
      </c>
      <c r="F20" s="50"/>
    </row>
    <row r="21" spans="1:6" ht="15.75" customHeight="1">
      <c r="A21" s="203" t="s">
        <v>507</v>
      </c>
      <c r="B21" s="204" t="s">
        <v>202</v>
      </c>
      <c r="C21" s="62">
        <v>694800</v>
      </c>
      <c r="D21" s="62">
        <v>1132321</v>
      </c>
      <c r="E21" s="137"/>
      <c r="F21" s="50"/>
    </row>
    <row r="22" spans="1:6" ht="15.75" customHeight="1">
      <c r="A22" s="203" t="s">
        <v>508</v>
      </c>
      <c r="B22" s="204" t="s">
        <v>350</v>
      </c>
      <c r="C22" s="62"/>
      <c r="D22" s="62"/>
      <c r="E22" s="137"/>
      <c r="F22" s="50"/>
    </row>
    <row r="23" spans="1:6" ht="15.75" customHeight="1">
      <c r="A23" s="203" t="s">
        <v>509</v>
      </c>
      <c r="B23" s="206" t="s">
        <v>516</v>
      </c>
      <c r="C23" s="187">
        <f>SUM(C21:C22)</f>
        <v>694800</v>
      </c>
      <c r="D23" s="187">
        <f>SUM(D21:D22)</f>
        <v>1132321</v>
      </c>
      <c r="E23" s="189">
        <f>SUM(E21:E22)</f>
        <v>0</v>
      </c>
      <c r="F23" s="50"/>
    </row>
    <row r="24" spans="1:6" ht="15.75" customHeight="1">
      <c r="A24" s="203" t="s">
        <v>510</v>
      </c>
      <c r="B24" s="206" t="s">
        <v>517</v>
      </c>
      <c r="C24" s="187">
        <f>SUM(C20,C23)</f>
        <v>3160273</v>
      </c>
      <c r="D24" s="187">
        <f>SUM(D20,D23)</f>
        <v>3862220</v>
      </c>
      <c r="E24" s="189">
        <f>SUM(E20,E23)</f>
        <v>2516280</v>
      </c>
      <c r="F24" s="50"/>
    </row>
    <row r="25" spans="1:6" ht="15.75" customHeight="1">
      <c r="A25" s="203" t="s">
        <v>511</v>
      </c>
      <c r="B25" s="204" t="s">
        <v>205</v>
      </c>
      <c r="C25" s="62">
        <v>35379</v>
      </c>
      <c r="D25" s="62">
        <v>14100</v>
      </c>
      <c r="E25" s="137">
        <v>282776</v>
      </c>
      <c r="F25" s="50"/>
    </row>
    <row r="26" spans="1:6" ht="15.75" customHeight="1">
      <c r="A26" s="203" t="s">
        <v>514</v>
      </c>
      <c r="B26" s="204" t="s">
        <v>206</v>
      </c>
      <c r="C26" s="62"/>
      <c r="D26" s="62"/>
      <c r="E26" s="137">
        <v>-67269</v>
      </c>
      <c r="F26" s="50"/>
    </row>
    <row r="27" spans="1:6" ht="15.75" customHeight="1">
      <c r="A27" s="136"/>
      <c r="B27" s="204"/>
      <c r="C27" s="62"/>
      <c r="D27" s="62"/>
      <c r="E27" s="137"/>
      <c r="F27" s="50"/>
    </row>
    <row r="28" spans="1:6" ht="15.75" customHeight="1">
      <c r="A28" s="207">
        <v>18</v>
      </c>
      <c r="B28" s="206" t="s">
        <v>518</v>
      </c>
      <c r="C28" s="187">
        <f>SUM(C24:C26)</f>
        <v>3195652</v>
      </c>
      <c r="D28" s="187">
        <f>SUM(D24:D26)</f>
        <v>3876320</v>
      </c>
      <c r="E28" s="189">
        <f>SUM(E24:E26)</f>
        <v>2731787</v>
      </c>
      <c r="F28" s="50"/>
    </row>
    <row r="29" spans="1:6" ht="15.75" customHeight="1">
      <c r="A29" s="207"/>
      <c r="B29" s="206"/>
      <c r="C29" s="187"/>
      <c r="D29" s="187"/>
      <c r="E29" s="189"/>
      <c r="F29" s="50"/>
    </row>
    <row r="30" spans="1:6" ht="15.75" customHeight="1">
      <c r="A30" s="136">
        <v>19</v>
      </c>
      <c r="B30" s="204" t="s">
        <v>100</v>
      </c>
      <c r="C30" s="62">
        <v>179583</v>
      </c>
      <c r="D30" s="62">
        <v>198390</v>
      </c>
      <c r="E30" s="137">
        <v>194560</v>
      </c>
      <c r="F30" s="50"/>
    </row>
    <row r="31" spans="1:6" ht="15.75" customHeight="1">
      <c r="A31" s="136">
        <v>20</v>
      </c>
      <c r="B31" s="204" t="s">
        <v>207</v>
      </c>
      <c r="C31" s="62">
        <v>775652</v>
      </c>
      <c r="D31" s="62">
        <v>793704</v>
      </c>
      <c r="E31" s="137">
        <v>784093</v>
      </c>
      <c r="F31" s="50"/>
    </row>
    <row r="32" spans="1:6" ht="15.75" customHeight="1">
      <c r="A32" s="136">
        <v>21</v>
      </c>
      <c r="B32" s="204" t="s">
        <v>102</v>
      </c>
      <c r="C32" s="62">
        <v>15000</v>
      </c>
      <c r="D32" s="62">
        <v>34450</v>
      </c>
      <c r="E32" s="137">
        <v>42552</v>
      </c>
      <c r="F32" s="50"/>
    </row>
    <row r="33" spans="1:6" ht="15.75" customHeight="1">
      <c r="A33" s="363">
        <v>22</v>
      </c>
      <c r="B33" s="208" t="s">
        <v>555</v>
      </c>
      <c r="C33" s="209"/>
      <c r="D33" s="209"/>
      <c r="E33" s="210">
        <v>4267</v>
      </c>
      <c r="F33" s="50"/>
    </row>
    <row r="34" spans="1:6" ht="15.75" customHeight="1">
      <c r="A34" s="136">
        <v>23</v>
      </c>
      <c r="B34" s="204" t="s">
        <v>208</v>
      </c>
      <c r="C34" s="62">
        <v>1524776</v>
      </c>
      <c r="D34" s="62">
        <v>1806589</v>
      </c>
      <c r="E34" s="137">
        <v>1622611</v>
      </c>
      <c r="F34" s="50"/>
    </row>
    <row r="35" spans="1:6" ht="15.75" customHeight="1">
      <c r="A35" s="363">
        <v>24</v>
      </c>
      <c r="B35" s="208" t="s">
        <v>556</v>
      </c>
      <c r="C35" s="209">
        <v>973004</v>
      </c>
      <c r="D35" s="209">
        <v>1103792</v>
      </c>
      <c r="E35" s="210">
        <v>1103792</v>
      </c>
      <c r="F35" s="50"/>
    </row>
    <row r="36" spans="1:6" ht="15.75" customHeight="1">
      <c r="A36" s="363">
        <v>25</v>
      </c>
      <c r="B36" s="364" t="s">
        <v>513</v>
      </c>
      <c r="C36" s="366"/>
      <c r="D36" s="366"/>
      <c r="E36" s="365">
        <v>512</v>
      </c>
      <c r="F36" s="50"/>
    </row>
    <row r="37" spans="1:6" ht="15.75" customHeight="1">
      <c r="A37" s="207">
        <v>26</v>
      </c>
      <c r="B37" s="206" t="s">
        <v>519</v>
      </c>
      <c r="C37" s="187">
        <f>C30+C31+C32+C34+C36</f>
        <v>2495011</v>
      </c>
      <c r="D37" s="187">
        <f>D30+D31+D32+D34+D36</f>
        <v>2833133</v>
      </c>
      <c r="E37" s="187">
        <f>E30+E31+E32+E34+E36</f>
        <v>2644328</v>
      </c>
      <c r="F37" s="50"/>
    </row>
    <row r="38" spans="1:6" ht="15.75" customHeight="1">
      <c r="A38" s="136">
        <v>27</v>
      </c>
      <c r="B38" s="204" t="s">
        <v>209</v>
      </c>
      <c r="C38" s="62">
        <v>596485</v>
      </c>
      <c r="D38" s="62">
        <v>873691</v>
      </c>
      <c r="E38" s="137">
        <v>29392</v>
      </c>
      <c r="F38" s="50"/>
    </row>
    <row r="39" spans="1:6" ht="15.75" customHeight="1">
      <c r="A39" s="136">
        <v>28</v>
      </c>
      <c r="B39" s="204" t="s">
        <v>210</v>
      </c>
      <c r="C39" s="62"/>
      <c r="D39" s="62"/>
      <c r="E39" s="137">
        <v>33667</v>
      </c>
      <c r="F39" s="50"/>
    </row>
    <row r="40" spans="1:6" ht="15.75" customHeight="1">
      <c r="A40" s="207">
        <v>29</v>
      </c>
      <c r="B40" s="206" t="s">
        <v>520</v>
      </c>
      <c r="C40" s="187">
        <f>SUM(C38:C39)</f>
        <v>596485</v>
      </c>
      <c r="D40" s="187">
        <f>SUM(D38:D39)</f>
        <v>873691</v>
      </c>
      <c r="E40" s="189">
        <f>SUM(E38:E39)</f>
        <v>63059</v>
      </c>
      <c r="F40" s="50"/>
    </row>
    <row r="41" spans="1:6" ht="15.75" customHeight="1">
      <c r="A41" s="207">
        <v>30</v>
      </c>
      <c r="B41" s="206" t="s">
        <v>521</v>
      </c>
      <c r="C41" s="187">
        <f>C30+C31+C32+C34+C36+C38+C39</f>
        <v>3091496</v>
      </c>
      <c r="D41" s="187">
        <f>D30+D31+D32+D34+D36+D38+D39</f>
        <v>3706824</v>
      </c>
      <c r="E41" s="187">
        <f>E30+E31+E32+E34+E36+E38+E39</f>
        <v>2707387</v>
      </c>
      <c r="F41" s="50"/>
    </row>
    <row r="42" spans="1:6" ht="15.75" customHeight="1">
      <c r="A42" s="136">
        <v>31</v>
      </c>
      <c r="B42" s="204" t="s">
        <v>211</v>
      </c>
      <c r="C42" s="62">
        <v>104156</v>
      </c>
      <c r="D42" s="62">
        <v>169496</v>
      </c>
      <c r="E42" s="137">
        <v>169496</v>
      </c>
      <c r="F42" s="50"/>
    </row>
    <row r="43" spans="1:6" ht="15.75" customHeight="1">
      <c r="A43" s="136">
        <v>32</v>
      </c>
      <c r="B43" s="204" t="s">
        <v>212</v>
      </c>
      <c r="C43" s="62"/>
      <c r="D43" s="62"/>
      <c r="E43" s="137">
        <v>315</v>
      </c>
      <c r="F43" s="50"/>
    </row>
    <row r="44" spans="1:6" ht="15.75" customHeight="1">
      <c r="A44" s="136"/>
      <c r="B44" s="204"/>
      <c r="C44" s="62"/>
      <c r="D44" s="62"/>
      <c r="E44" s="137"/>
      <c r="F44" s="50"/>
    </row>
    <row r="45" spans="1:6" ht="15.75" customHeight="1">
      <c r="A45" s="207">
        <v>33</v>
      </c>
      <c r="B45" s="206" t="s">
        <v>522</v>
      </c>
      <c r="C45" s="187">
        <f>SUM(C41:C44)</f>
        <v>3195652</v>
      </c>
      <c r="D45" s="187">
        <f>SUM(D41:D44)</f>
        <v>3876320</v>
      </c>
      <c r="E45" s="189">
        <f>SUM(E41:E44)</f>
        <v>2877198</v>
      </c>
      <c r="F45" s="50"/>
    </row>
    <row r="46" spans="1:6" ht="15.75" customHeight="1">
      <c r="A46" s="211"/>
      <c r="B46" s="212"/>
      <c r="C46" s="213"/>
      <c r="D46" s="213"/>
      <c r="E46" s="214"/>
      <c r="F46" s="50"/>
    </row>
    <row r="47" spans="1:6" ht="15.75" customHeight="1">
      <c r="A47" s="108">
        <v>34</v>
      </c>
      <c r="B47" s="109" t="s">
        <v>213</v>
      </c>
      <c r="C47" s="63">
        <f>C37-C25-C20</f>
        <v>-5841</v>
      </c>
      <c r="D47" s="63">
        <f>D37-D25-D20</f>
        <v>89134</v>
      </c>
      <c r="E47" s="63">
        <f>E37-E24</f>
        <v>128048</v>
      </c>
      <c r="F47" s="50"/>
    </row>
    <row r="48" spans="1:6" ht="15.75" customHeight="1">
      <c r="A48" s="108">
        <v>35</v>
      </c>
      <c r="B48" s="109" t="s">
        <v>214</v>
      </c>
      <c r="C48" s="63">
        <f>C40-C23</f>
        <v>-98315</v>
      </c>
      <c r="D48" s="63">
        <f>D40-D23</f>
        <v>-258630</v>
      </c>
      <c r="E48" s="63">
        <f>E38+E43+E39-E25-E26</f>
        <v>-152133</v>
      </c>
      <c r="F48" s="50"/>
    </row>
    <row r="49" spans="1:6" ht="15.75" customHeight="1">
      <c r="A49" s="216">
        <v>36</v>
      </c>
      <c r="B49" s="217" t="s">
        <v>215</v>
      </c>
      <c r="C49" s="218"/>
      <c r="D49" s="218"/>
      <c r="E49" s="202">
        <f>E43-E26</f>
        <v>67584</v>
      </c>
      <c r="F49" s="50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" sqref="F1"/>
    </sheetView>
  </sheetViews>
  <sheetFormatPr defaultColWidth="9.140625" defaultRowHeight="12.75"/>
  <cols>
    <col min="1" max="1" width="6.7109375" style="240" customWidth="1"/>
    <col min="2" max="2" width="55.57421875" style="52" customWidth="1"/>
    <col min="3" max="4" width="15.7109375" style="57" customWidth="1"/>
    <col min="5" max="5" width="14.7109375" style="57" customWidth="1"/>
    <col min="6" max="6" width="15.7109375" style="57" customWidth="1"/>
    <col min="7" max="16384" width="9.140625" style="52" customWidth="1"/>
  </cols>
  <sheetData>
    <row r="1" spans="1:6" ht="12.75">
      <c r="A1" s="219"/>
      <c r="B1" s="50"/>
      <c r="C1" s="51"/>
      <c r="D1" s="52"/>
      <c r="E1" s="52"/>
      <c r="F1" s="54" t="s">
        <v>1041</v>
      </c>
    </row>
    <row r="2" spans="1:6" ht="12.75">
      <c r="A2" s="219"/>
      <c r="B2" s="50"/>
      <c r="C2" s="51"/>
      <c r="D2" s="52"/>
      <c r="E2" s="52"/>
      <c r="F2" s="53" t="s">
        <v>1</v>
      </c>
    </row>
    <row r="3" spans="1:6" ht="12.75">
      <c r="A3" s="219"/>
      <c r="B3" s="50"/>
      <c r="C3" s="51"/>
      <c r="D3" s="52"/>
      <c r="E3" s="52"/>
      <c r="F3" s="54"/>
    </row>
    <row r="4" spans="1:6" ht="12.75">
      <c r="A4" s="219"/>
      <c r="B4" s="50"/>
      <c r="C4" s="51"/>
      <c r="D4" s="54"/>
      <c r="E4" s="54"/>
      <c r="F4" s="54"/>
    </row>
    <row r="5" spans="1:6" ht="19.5">
      <c r="A5" s="922" t="s">
        <v>216</v>
      </c>
      <c r="B5" s="922"/>
      <c r="C5" s="922"/>
      <c r="D5" s="922"/>
      <c r="E5" s="922"/>
      <c r="F5" s="922"/>
    </row>
    <row r="6" spans="1:6" ht="20.25">
      <c r="A6" s="1256" t="s">
        <v>923</v>
      </c>
      <c r="B6" s="1256"/>
      <c r="C6" s="1256"/>
      <c r="D6" s="1256"/>
      <c r="E6" s="1256"/>
      <c r="F6" s="1256"/>
    </row>
    <row r="7" spans="1:6" ht="20.25">
      <c r="A7" s="129"/>
      <c r="B7" s="129"/>
      <c r="C7" s="220"/>
      <c r="D7" s="220"/>
      <c r="E7" s="220"/>
      <c r="F7" s="220"/>
    </row>
    <row r="8" spans="1:6" ht="20.25">
      <c r="A8" s="129"/>
      <c r="B8" s="129"/>
      <c r="C8" s="220"/>
      <c r="D8" s="220"/>
      <c r="E8" s="220"/>
      <c r="F8" s="220"/>
    </row>
    <row r="9" spans="1:6" ht="12.75">
      <c r="A9" s="219"/>
      <c r="B9" s="50"/>
      <c r="C9" s="51"/>
      <c r="D9" s="51"/>
      <c r="E9" s="51"/>
      <c r="F9" s="52"/>
    </row>
    <row r="10" spans="1:6" ht="12.75">
      <c r="A10" s="219"/>
      <c r="B10" s="50"/>
      <c r="C10" s="51"/>
      <c r="D10" s="51"/>
      <c r="E10" s="51"/>
      <c r="F10" s="53" t="s">
        <v>50</v>
      </c>
    </row>
    <row r="11" spans="1:6" s="226" customFormat="1" ht="63">
      <c r="A11" s="221" t="s">
        <v>185</v>
      </c>
      <c r="B11" s="222" t="s">
        <v>51</v>
      </c>
      <c r="C11" s="223" t="s">
        <v>153</v>
      </c>
      <c r="D11" s="223" t="s">
        <v>154</v>
      </c>
      <c r="E11" s="224" t="s">
        <v>217</v>
      </c>
      <c r="F11" s="225" t="s">
        <v>218</v>
      </c>
    </row>
    <row r="12" spans="1:6" ht="12.75">
      <c r="A12" s="227" t="s">
        <v>99</v>
      </c>
      <c r="B12" s="228" t="s">
        <v>219</v>
      </c>
      <c r="C12" s="61">
        <v>62114</v>
      </c>
      <c r="D12" s="61">
        <v>38030</v>
      </c>
      <c r="E12" s="229"/>
      <c r="F12" s="350">
        <v>38030</v>
      </c>
    </row>
    <row r="13" spans="1:6" ht="12.75">
      <c r="A13" s="230" t="s">
        <v>101</v>
      </c>
      <c r="B13" s="231" t="s">
        <v>220</v>
      </c>
      <c r="C13" s="62">
        <v>75060</v>
      </c>
      <c r="D13" s="62">
        <v>7476</v>
      </c>
      <c r="E13" s="188"/>
      <c r="F13" s="137">
        <v>7476</v>
      </c>
    </row>
    <row r="14" spans="1:6" ht="12.75">
      <c r="A14" s="230" t="s">
        <v>103</v>
      </c>
      <c r="B14" s="231" t="s">
        <v>557</v>
      </c>
      <c r="C14" s="62">
        <v>32322</v>
      </c>
      <c r="D14" s="62"/>
      <c r="E14" s="188"/>
      <c r="F14" s="137"/>
    </row>
    <row r="15" spans="1:6" ht="12.75">
      <c r="A15" s="230" t="s">
        <v>104</v>
      </c>
      <c r="B15" s="231" t="s">
        <v>221</v>
      </c>
      <c r="C15" s="62"/>
      <c r="D15" s="62"/>
      <c r="E15" s="188"/>
      <c r="F15" s="137"/>
    </row>
    <row r="16" spans="1:6" ht="12.75">
      <c r="A16" s="230" t="s">
        <v>105</v>
      </c>
      <c r="B16" s="231" t="s">
        <v>222</v>
      </c>
      <c r="C16" s="62">
        <v>169496</v>
      </c>
      <c r="D16" s="62">
        <v>45506</v>
      </c>
      <c r="E16" s="188"/>
      <c r="F16" s="137">
        <v>45506</v>
      </c>
    </row>
    <row r="17" spans="1:6" ht="12.75">
      <c r="A17" s="230" t="s">
        <v>223</v>
      </c>
      <c r="B17" s="231" t="s">
        <v>224</v>
      </c>
      <c r="C17" s="62">
        <v>3749</v>
      </c>
      <c r="D17" s="62">
        <v>-9955</v>
      </c>
      <c r="E17" s="188"/>
      <c r="F17" s="137">
        <v>-9955</v>
      </c>
    </row>
    <row r="18" spans="1:6" ht="12.75">
      <c r="A18" s="230" t="s">
        <v>225</v>
      </c>
      <c r="B18" s="231" t="s">
        <v>226</v>
      </c>
      <c r="C18" s="62"/>
      <c r="D18" s="62"/>
      <c r="E18" s="188"/>
      <c r="F18" s="137"/>
    </row>
    <row r="19" spans="1:6" ht="12.75">
      <c r="A19" s="230"/>
      <c r="B19" s="231" t="s">
        <v>227</v>
      </c>
      <c r="C19" s="62"/>
      <c r="D19" s="62"/>
      <c r="E19" s="188"/>
      <c r="F19" s="137"/>
    </row>
    <row r="20" spans="1:6" ht="12.75">
      <c r="A20" s="230" t="s">
        <v>228</v>
      </c>
      <c r="B20" s="231" t="s">
        <v>229</v>
      </c>
      <c r="C20" s="62"/>
      <c r="D20" s="62"/>
      <c r="E20" s="188"/>
      <c r="F20" s="137"/>
    </row>
    <row r="21" spans="1:6" ht="12.75">
      <c r="A21" s="230" t="s">
        <v>230</v>
      </c>
      <c r="B21" s="231" t="s">
        <v>231</v>
      </c>
      <c r="C21" s="62"/>
      <c r="D21" s="62"/>
      <c r="E21" s="188"/>
      <c r="F21" s="137"/>
    </row>
    <row r="22" spans="1:6" ht="12.75">
      <c r="A22" s="230" t="s">
        <v>232</v>
      </c>
      <c r="B22" s="231" t="s">
        <v>239</v>
      </c>
      <c r="C22" s="62">
        <v>173245</v>
      </c>
      <c r="D22" s="62">
        <v>35551</v>
      </c>
      <c r="E22" s="188"/>
      <c r="F22" s="137">
        <v>35551</v>
      </c>
    </row>
    <row r="23" spans="1:6" ht="12.75">
      <c r="A23" s="230" t="s">
        <v>233</v>
      </c>
      <c r="B23" s="231" t="s">
        <v>234</v>
      </c>
      <c r="C23" s="62"/>
      <c r="D23" s="62"/>
      <c r="E23" s="188"/>
      <c r="F23" s="137"/>
    </row>
    <row r="24" spans="1:6" ht="12.75">
      <c r="A24" s="230" t="s">
        <v>235</v>
      </c>
      <c r="B24" s="232" t="s">
        <v>236</v>
      </c>
      <c r="C24" s="209">
        <v>136115</v>
      </c>
      <c r="D24" s="209">
        <v>32290</v>
      </c>
      <c r="E24" s="233"/>
      <c r="F24" s="210">
        <v>32290</v>
      </c>
    </row>
    <row r="25" spans="1:6" ht="12.75">
      <c r="A25" s="234" t="s">
        <v>237</v>
      </c>
      <c r="B25" s="235" t="s">
        <v>238</v>
      </c>
      <c r="C25" s="236"/>
      <c r="D25" s="236">
        <v>3261</v>
      </c>
      <c r="E25" s="237"/>
      <c r="F25" s="351">
        <v>3261</v>
      </c>
    </row>
    <row r="26" spans="1:6" ht="12.75">
      <c r="A26" s="238"/>
      <c r="B26" s="239"/>
      <c r="C26" s="51"/>
      <c r="D26" s="51"/>
      <c r="E26" s="51"/>
      <c r="F26" s="51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7"/>
  <dimension ref="A1:E30"/>
  <sheetViews>
    <sheetView workbookViewId="0" topLeftCell="A1">
      <selection activeCell="D10" sqref="C10:D10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900" t="s">
        <v>1042</v>
      </c>
    </row>
    <row r="2" spans="3:5" ht="12.75">
      <c r="C2" s="1273" t="s">
        <v>1029</v>
      </c>
      <c r="D2" s="1273"/>
      <c r="E2" s="1273"/>
    </row>
    <row r="3" spans="4:5" ht="12.75">
      <c r="D3" s="376"/>
      <c r="E3"/>
    </row>
    <row r="4" spans="4:5" ht="12.75">
      <c r="D4" s="376"/>
      <c r="E4"/>
    </row>
    <row r="5" spans="4:5" ht="12.75">
      <c r="D5" s="376"/>
      <c r="E5"/>
    </row>
    <row r="6" spans="1:5" ht="18.75">
      <c r="A6" s="856" t="s">
        <v>1044</v>
      </c>
      <c r="B6" s="857"/>
      <c r="C6" s="857"/>
      <c r="D6" s="857"/>
      <c r="E6" s="857"/>
    </row>
    <row r="7" spans="1:5" ht="18.75">
      <c r="A7" s="856" t="s">
        <v>992</v>
      </c>
      <c r="B7" s="857"/>
      <c r="C7" s="857"/>
      <c r="D7" s="857"/>
      <c r="E7" s="857"/>
    </row>
    <row r="8" spans="1:5" ht="15.75">
      <c r="A8" s="857"/>
      <c r="B8" s="857"/>
      <c r="C8" s="857"/>
      <c r="D8" s="857"/>
      <c r="E8" s="857"/>
    </row>
    <row r="9" spans="1:5" ht="15.75">
      <c r="A9" s="857"/>
      <c r="B9" s="857"/>
      <c r="C9" s="857"/>
      <c r="D9" s="857"/>
      <c r="E9" s="857"/>
    </row>
    <row r="10" spans="1:5" ht="15.75">
      <c r="A10" s="857"/>
      <c r="B10" s="857"/>
      <c r="C10" s="857"/>
      <c r="D10" s="857"/>
      <c r="E10" s="857"/>
    </row>
    <row r="11" spans="1:5" ht="15.75">
      <c r="A11" s="857"/>
      <c r="B11" s="857"/>
      <c r="C11" s="857"/>
      <c r="D11" s="857"/>
      <c r="E11" s="857"/>
    </row>
    <row r="12" ht="12.75">
      <c r="E12" s="858" t="s">
        <v>50</v>
      </c>
    </row>
    <row r="13" spans="1:5" ht="16.5" thickBot="1">
      <c r="A13" s="859"/>
      <c r="B13" s="859"/>
      <c r="C13" s="860"/>
      <c r="D13" s="860"/>
      <c r="E13" s="860"/>
    </row>
    <row r="14" spans="1:5" ht="15.75">
      <c r="A14" s="1271" t="s">
        <v>51</v>
      </c>
      <c r="B14" s="861" t="s">
        <v>53</v>
      </c>
      <c r="C14" s="861" t="s">
        <v>54</v>
      </c>
      <c r="D14" s="861" t="s">
        <v>52</v>
      </c>
      <c r="E14" s="862" t="s">
        <v>52</v>
      </c>
    </row>
    <row r="15" spans="1:5" ht="16.5" thickBot="1">
      <c r="A15" s="1272"/>
      <c r="B15" s="863" t="s">
        <v>62</v>
      </c>
      <c r="C15" s="863"/>
      <c r="D15" s="864"/>
      <c r="E15" s="865" t="s">
        <v>90</v>
      </c>
    </row>
    <row r="16" spans="1:5" ht="15.75">
      <c r="A16" s="866"/>
      <c r="B16" s="867"/>
      <c r="C16" s="867"/>
      <c r="D16" s="868"/>
      <c r="E16" s="869"/>
    </row>
    <row r="17" spans="1:5" ht="15.75">
      <c r="A17" s="870" t="s">
        <v>930</v>
      </c>
      <c r="B17" s="871">
        <v>8</v>
      </c>
      <c r="C17" s="871"/>
      <c r="D17" s="871"/>
      <c r="E17" s="872"/>
    </row>
    <row r="18" spans="1:5" ht="15.75">
      <c r="A18" s="870" t="s">
        <v>931</v>
      </c>
      <c r="B18" s="871">
        <v>32</v>
      </c>
      <c r="C18" s="871">
        <v>14</v>
      </c>
      <c r="D18" s="871"/>
      <c r="E18" s="872">
        <f>D18/C18</f>
        <v>0</v>
      </c>
    </row>
    <row r="19" spans="1:5" ht="15.75">
      <c r="A19" s="870" t="s">
        <v>932</v>
      </c>
      <c r="B19" s="871">
        <v>16</v>
      </c>
      <c r="C19" s="871">
        <v>66</v>
      </c>
      <c r="D19" s="871">
        <v>116</v>
      </c>
      <c r="E19" s="872">
        <f>D19/C19</f>
        <v>1.7575757575757576</v>
      </c>
    </row>
    <row r="20" spans="1:5" ht="15.75">
      <c r="A20" s="873" t="s">
        <v>933</v>
      </c>
      <c r="B20" s="874">
        <v>40</v>
      </c>
      <c r="C20" s="874">
        <v>40</v>
      </c>
      <c r="D20" s="874">
        <v>10</v>
      </c>
      <c r="E20" s="875">
        <f>D20/C20</f>
        <v>0.25</v>
      </c>
    </row>
    <row r="21" spans="1:5" ht="15.75">
      <c r="A21" s="870" t="s">
        <v>240</v>
      </c>
      <c r="B21" s="871">
        <v>24</v>
      </c>
      <c r="C21" s="871"/>
      <c r="D21" s="871"/>
      <c r="E21" s="872"/>
    </row>
    <row r="22" spans="1:5" ht="15.75">
      <c r="A22" s="870" t="s">
        <v>934</v>
      </c>
      <c r="B22" s="871"/>
      <c r="C22" s="871"/>
      <c r="D22" s="871"/>
      <c r="E22" s="872"/>
    </row>
    <row r="23" spans="1:5" ht="16.5" thickBot="1">
      <c r="A23" s="876" t="s">
        <v>935</v>
      </c>
      <c r="B23" s="877">
        <v>80</v>
      </c>
      <c r="C23" s="877">
        <v>100</v>
      </c>
      <c r="D23" s="877">
        <v>25</v>
      </c>
      <c r="E23" s="878">
        <f>D23/C23</f>
        <v>0.25</v>
      </c>
    </row>
    <row r="24" spans="1:5" ht="33.75" customHeight="1" thickBot="1">
      <c r="A24" s="879" t="s">
        <v>936</v>
      </c>
      <c r="B24" s="880">
        <f>SUM(B17:B23)</f>
        <v>200</v>
      </c>
      <c r="C24" s="880">
        <f>SUM(C17:C23)</f>
        <v>220</v>
      </c>
      <c r="D24" s="880">
        <f>SUM(D17:D23)</f>
        <v>151</v>
      </c>
      <c r="E24" s="881">
        <f>D24/C24</f>
        <v>0.6863636363636364</v>
      </c>
    </row>
    <row r="25" spans="1:5" ht="16.5" customHeight="1">
      <c r="A25" s="882"/>
      <c r="B25" s="883"/>
      <c r="C25" s="883"/>
      <c r="D25" s="883"/>
      <c r="E25" s="884"/>
    </row>
    <row r="26" spans="1:5" ht="16.5" customHeight="1">
      <c r="A26" s="885" t="s">
        <v>937</v>
      </c>
      <c r="B26" s="886">
        <v>200</v>
      </c>
      <c r="C26" s="886">
        <v>220</v>
      </c>
      <c r="D26" s="886">
        <v>210</v>
      </c>
      <c r="E26" s="887">
        <f>D26/C26</f>
        <v>0.9545454545454546</v>
      </c>
    </row>
    <row r="27" spans="1:5" ht="15.75">
      <c r="A27" s="888" t="s">
        <v>938</v>
      </c>
      <c r="B27" s="889"/>
      <c r="C27" s="890"/>
      <c r="D27" s="890"/>
      <c r="E27" s="891"/>
    </row>
    <row r="28" spans="1:5" ht="15.75">
      <c r="A28" s="873" t="s">
        <v>939</v>
      </c>
      <c r="B28" s="874"/>
      <c r="C28" s="892"/>
      <c r="D28" s="892"/>
      <c r="E28" s="878"/>
    </row>
    <row r="29" spans="1:5" ht="16.5" thickBot="1">
      <c r="A29" s="893" t="s">
        <v>940</v>
      </c>
      <c r="B29" s="894"/>
      <c r="C29" s="895"/>
      <c r="D29" s="895"/>
      <c r="E29" s="896"/>
    </row>
    <row r="30" spans="1:5" ht="31.5" customHeight="1" thickBot="1">
      <c r="A30" s="897" t="s">
        <v>941</v>
      </c>
      <c r="B30" s="898">
        <f>SUM(B26:B29)</f>
        <v>200</v>
      </c>
      <c r="C30" s="898">
        <f>SUM(C26:C29)</f>
        <v>220</v>
      </c>
      <c r="D30" s="898">
        <f>SUM(D26:D29)</f>
        <v>210</v>
      </c>
      <c r="E30" s="899">
        <f>D30/C30</f>
        <v>0.9545454545454546</v>
      </c>
    </row>
  </sheetData>
  <mergeCells count="2">
    <mergeCell ref="A14:A15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H15" sqref="H15"/>
    </sheetView>
  </sheetViews>
  <sheetFormatPr defaultColWidth="9.140625" defaultRowHeight="12.75"/>
  <cols>
    <col min="1" max="1" width="5.8515625" style="650" customWidth="1"/>
    <col min="2" max="2" width="30.8515625" style="651" customWidth="1"/>
    <col min="3" max="3" width="14.57421875" style="651" customWidth="1"/>
    <col min="4" max="9" width="11.00390625" style="651" customWidth="1"/>
    <col min="10" max="10" width="11.8515625" style="651" customWidth="1"/>
    <col min="11" max="16384" width="8.00390625" style="651" customWidth="1"/>
  </cols>
  <sheetData>
    <row r="1" ht="14.25" thickBot="1">
      <c r="J1" s="652" t="s">
        <v>870</v>
      </c>
    </row>
    <row r="2" spans="1:10" s="656" customFormat="1" ht="26.25" customHeight="1">
      <c r="A2" s="1277" t="s">
        <v>871</v>
      </c>
      <c r="B2" s="1275" t="s">
        <v>872</v>
      </c>
      <c r="C2" s="1275" t="s">
        <v>873</v>
      </c>
      <c r="D2" s="1275" t="s">
        <v>874</v>
      </c>
      <c r="E2" s="1275" t="s">
        <v>875</v>
      </c>
      <c r="F2" s="653" t="s">
        <v>876</v>
      </c>
      <c r="G2" s="654"/>
      <c r="H2" s="654"/>
      <c r="I2" s="655"/>
      <c r="J2" s="976" t="s">
        <v>877</v>
      </c>
    </row>
    <row r="3" spans="1:10" s="660" customFormat="1" ht="32.25" customHeight="1" thickBot="1">
      <c r="A3" s="1278"/>
      <c r="B3" s="1279"/>
      <c r="C3" s="1279"/>
      <c r="D3" s="1276"/>
      <c r="E3" s="1276"/>
      <c r="F3" s="657" t="s">
        <v>878</v>
      </c>
      <c r="G3" s="658" t="s">
        <v>879</v>
      </c>
      <c r="H3" s="658" t="s">
        <v>880</v>
      </c>
      <c r="I3" s="659" t="s">
        <v>881</v>
      </c>
      <c r="J3" s="1274"/>
    </row>
    <row r="4" spans="1:10" s="665" customFormat="1" ht="13.5" customHeight="1" thickBot="1">
      <c r="A4" s="661">
        <v>1</v>
      </c>
      <c r="B4" s="662">
        <v>2</v>
      </c>
      <c r="C4" s="663">
        <v>3</v>
      </c>
      <c r="D4" s="663">
        <v>4</v>
      </c>
      <c r="E4" s="663">
        <v>5</v>
      </c>
      <c r="F4" s="663">
        <v>6</v>
      </c>
      <c r="G4" s="663">
        <v>7</v>
      </c>
      <c r="H4" s="663">
        <v>8</v>
      </c>
      <c r="I4" s="663">
        <v>9</v>
      </c>
      <c r="J4" s="664" t="s">
        <v>882</v>
      </c>
    </row>
    <row r="5" spans="1:10" ht="33.75" customHeight="1">
      <c r="A5" s="666" t="s">
        <v>99</v>
      </c>
      <c r="B5" s="667" t="s">
        <v>883</v>
      </c>
      <c r="C5" s="668"/>
      <c r="D5" s="669">
        <f aca="true" t="shared" si="0" ref="D5:I5">SUM(D6:D7)</f>
        <v>505350</v>
      </c>
      <c r="E5" s="669">
        <f t="shared" si="0"/>
        <v>103</v>
      </c>
      <c r="F5" s="669">
        <f t="shared" si="0"/>
        <v>505247</v>
      </c>
      <c r="G5" s="669">
        <f t="shared" si="0"/>
        <v>0</v>
      </c>
      <c r="H5" s="669">
        <f t="shared" si="0"/>
        <v>0</v>
      </c>
      <c r="I5" s="670">
        <f t="shared" si="0"/>
        <v>0</v>
      </c>
      <c r="J5" s="671">
        <f aca="true" t="shared" si="1" ref="J5:J10">SUM(F5:I5)</f>
        <v>505247</v>
      </c>
    </row>
    <row r="6" spans="1:10" ht="21" customHeight="1">
      <c r="A6" s="672" t="s">
        <v>101</v>
      </c>
      <c r="B6" s="673" t="s">
        <v>997</v>
      </c>
      <c r="C6" s="674">
        <v>2011</v>
      </c>
      <c r="D6" s="675">
        <v>505350</v>
      </c>
      <c r="E6" s="675">
        <v>103</v>
      </c>
      <c r="F6" s="675">
        <v>505247</v>
      </c>
      <c r="G6" s="675"/>
      <c r="H6" s="675"/>
      <c r="I6" s="676"/>
      <c r="J6" s="677">
        <f t="shared" si="1"/>
        <v>505247</v>
      </c>
    </row>
    <row r="7" spans="1:10" ht="21" customHeight="1" thickBot="1">
      <c r="A7" s="672" t="s">
        <v>103</v>
      </c>
      <c r="B7" s="673" t="s">
        <v>884</v>
      </c>
      <c r="C7" s="674"/>
      <c r="D7" s="675"/>
      <c r="E7" s="675"/>
      <c r="F7" s="675"/>
      <c r="G7" s="675"/>
      <c r="H7" s="675"/>
      <c r="I7" s="676"/>
      <c r="J7" s="677">
        <f t="shared" si="1"/>
        <v>0</v>
      </c>
    </row>
    <row r="8" spans="1:10" ht="36" customHeight="1">
      <c r="A8" s="666" t="s">
        <v>104</v>
      </c>
      <c r="B8" s="678" t="s">
        <v>1001</v>
      </c>
      <c r="C8" s="679"/>
      <c r="D8" s="680">
        <f aca="true" t="shared" si="2" ref="D8:I8">SUM(D9:D13)</f>
        <v>767127</v>
      </c>
      <c r="E8" s="680">
        <f t="shared" si="2"/>
        <v>205459</v>
      </c>
      <c r="F8" s="680">
        <f t="shared" si="2"/>
        <v>63068</v>
      </c>
      <c r="G8" s="680">
        <f t="shared" si="2"/>
        <v>26527</v>
      </c>
      <c r="H8" s="680">
        <f t="shared" si="2"/>
        <v>27060</v>
      </c>
      <c r="I8" s="681">
        <f t="shared" si="2"/>
        <v>356137</v>
      </c>
      <c r="J8" s="682">
        <f t="shared" si="1"/>
        <v>472792</v>
      </c>
    </row>
    <row r="9" spans="1:10" ht="21" customHeight="1">
      <c r="A9" s="672" t="s">
        <v>105</v>
      </c>
      <c r="B9" s="673" t="s">
        <v>998</v>
      </c>
      <c r="C9" s="674">
        <v>2006</v>
      </c>
      <c r="D9" s="675">
        <v>217000</v>
      </c>
      <c r="E9" s="675">
        <v>179271</v>
      </c>
      <c r="F9" s="675">
        <v>37140</v>
      </c>
      <c r="G9" s="675"/>
      <c r="H9" s="675"/>
      <c r="I9" s="676"/>
      <c r="J9" s="677">
        <f t="shared" si="1"/>
        <v>37140</v>
      </c>
    </row>
    <row r="10" spans="1:10" ht="21" customHeight="1" thickBot="1">
      <c r="A10" s="672" t="s">
        <v>223</v>
      </c>
      <c r="B10" s="673" t="s">
        <v>999</v>
      </c>
      <c r="C10" s="674">
        <v>2007</v>
      </c>
      <c r="D10" s="675">
        <v>83370</v>
      </c>
      <c r="E10" s="675">
        <v>1260</v>
      </c>
      <c r="F10" s="675">
        <v>1000</v>
      </c>
      <c r="G10" s="675"/>
      <c r="H10" s="675"/>
      <c r="I10" s="676">
        <v>80003</v>
      </c>
      <c r="J10" s="677">
        <f t="shared" si="1"/>
        <v>81003</v>
      </c>
    </row>
    <row r="11" spans="1:10" ht="21" customHeight="1">
      <c r="A11" s="666" t="s">
        <v>225</v>
      </c>
      <c r="B11" s="673" t="s">
        <v>1000</v>
      </c>
      <c r="C11" s="674">
        <v>2005</v>
      </c>
      <c r="D11" s="675">
        <v>430000</v>
      </c>
      <c r="E11" s="675">
        <v>24928</v>
      </c>
      <c r="F11" s="675">
        <v>24928</v>
      </c>
      <c r="G11" s="675">
        <v>24928</v>
      </c>
      <c r="H11" s="675">
        <v>24928</v>
      </c>
      <c r="I11" s="676">
        <v>249213</v>
      </c>
      <c r="J11" s="677">
        <f aca="true" t="shared" si="3" ref="J11:J20">SUM(F11:I11)</f>
        <v>323997</v>
      </c>
    </row>
    <row r="12" spans="1:10" ht="21" customHeight="1">
      <c r="A12" s="672" t="s">
        <v>228</v>
      </c>
      <c r="B12" s="673" t="s">
        <v>1003</v>
      </c>
      <c r="C12" s="674">
        <v>2010</v>
      </c>
      <c r="D12" s="675">
        <v>27788</v>
      </c>
      <c r="E12" s="675"/>
      <c r="F12" s="675"/>
      <c r="G12" s="675">
        <v>1209</v>
      </c>
      <c r="H12" s="675">
        <v>1612</v>
      </c>
      <c r="I12" s="676">
        <v>20623</v>
      </c>
      <c r="J12" s="677">
        <f t="shared" si="3"/>
        <v>23444</v>
      </c>
    </row>
    <row r="13" spans="1:10" ht="23.25" thickBot="1">
      <c r="A13" s="672" t="s">
        <v>230</v>
      </c>
      <c r="B13" s="673" t="s">
        <v>1002</v>
      </c>
      <c r="C13" s="674">
        <v>2010</v>
      </c>
      <c r="D13" s="675">
        <v>8969</v>
      </c>
      <c r="E13" s="675"/>
      <c r="F13" s="675"/>
      <c r="G13" s="675">
        <v>390</v>
      </c>
      <c r="H13" s="675">
        <v>520</v>
      </c>
      <c r="I13" s="676">
        <v>6298</v>
      </c>
      <c r="J13" s="677">
        <f t="shared" si="3"/>
        <v>7208</v>
      </c>
    </row>
    <row r="14" spans="1:10" ht="21" customHeight="1">
      <c r="A14" s="666" t="s">
        <v>232</v>
      </c>
      <c r="B14" s="683" t="s">
        <v>885</v>
      </c>
      <c r="C14" s="679"/>
      <c r="D14" s="680">
        <f aca="true" t="shared" si="4" ref="D14:I14">SUM(D15:D15)</f>
        <v>58820</v>
      </c>
      <c r="E14" s="680">
        <f t="shared" si="4"/>
        <v>7413</v>
      </c>
      <c r="F14" s="680">
        <f t="shared" si="4"/>
        <v>51407</v>
      </c>
      <c r="G14" s="680">
        <f t="shared" si="4"/>
        <v>0</v>
      </c>
      <c r="H14" s="680">
        <f t="shared" si="4"/>
        <v>0</v>
      </c>
      <c r="I14" s="681">
        <f t="shared" si="4"/>
        <v>0</v>
      </c>
      <c r="J14" s="677">
        <f t="shared" si="3"/>
        <v>51407</v>
      </c>
    </row>
    <row r="15" spans="1:10" ht="21" customHeight="1">
      <c r="A15" s="672" t="s">
        <v>233</v>
      </c>
      <c r="B15" s="673" t="s">
        <v>1004</v>
      </c>
      <c r="C15" s="674">
        <v>2011</v>
      </c>
      <c r="D15" s="675">
        <v>58820</v>
      </c>
      <c r="E15" s="675">
        <v>7413</v>
      </c>
      <c r="F15" s="675">
        <v>51407</v>
      </c>
      <c r="G15" s="675"/>
      <c r="H15" s="675"/>
      <c r="I15" s="676"/>
      <c r="J15" s="677">
        <f t="shared" si="3"/>
        <v>51407</v>
      </c>
    </row>
    <row r="16" spans="1:10" ht="21" customHeight="1" thickBot="1">
      <c r="A16" s="672" t="s">
        <v>235</v>
      </c>
      <c r="B16" s="683" t="s">
        <v>886</v>
      </c>
      <c r="C16" s="679"/>
      <c r="D16" s="680">
        <f aca="true" t="shared" si="5" ref="D16:I16">SUM(D17:D17)</f>
        <v>0</v>
      </c>
      <c r="E16" s="680">
        <f t="shared" si="5"/>
        <v>0</v>
      </c>
      <c r="F16" s="680">
        <f t="shared" si="5"/>
        <v>0</v>
      </c>
      <c r="G16" s="680">
        <f t="shared" si="5"/>
        <v>0</v>
      </c>
      <c r="H16" s="680">
        <f t="shared" si="5"/>
        <v>0</v>
      </c>
      <c r="I16" s="681">
        <f t="shared" si="5"/>
        <v>0</v>
      </c>
      <c r="J16" s="677">
        <f t="shared" si="3"/>
        <v>0</v>
      </c>
    </row>
    <row r="17" spans="1:10" ht="21" customHeight="1">
      <c r="A17" s="666" t="s">
        <v>237</v>
      </c>
      <c r="B17" s="673" t="s">
        <v>884</v>
      </c>
      <c r="C17" s="674"/>
      <c r="D17" s="675"/>
      <c r="E17" s="675"/>
      <c r="F17" s="675"/>
      <c r="G17" s="675"/>
      <c r="H17" s="675"/>
      <c r="I17" s="676"/>
      <c r="J17" s="677">
        <f t="shared" si="3"/>
        <v>0</v>
      </c>
    </row>
    <row r="18" spans="1:10" ht="21" customHeight="1">
      <c r="A18" s="672" t="s">
        <v>285</v>
      </c>
      <c r="B18" s="684" t="s">
        <v>887</v>
      </c>
      <c r="C18" s="685"/>
      <c r="D18" s="686">
        <f aca="true" t="shared" si="6" ref="D18:I18">SUM(D19:D20)</f>
        <v>0</v>
      </c>
      <c r="E18" s="686">
        <f t="shared" si="6"/>
        <v>0</v>
      </c>
      <c r="F18" s="686">
        <f t="shared" si="6"/>
        <v>0</v>
      </c>
      <c r="G18" s="686">
        <f t="shared" si="6"/>
        <v>0</v>
      </c>
      <c r="H18" s="686">
        <f t="shared" si="6"/>
        <v>0</v>
      </c>
      <c r="I18" s="687">
        <f t="shared" si="6"/>
        <v>0</v>
      </c>
      <c r="J18" s="677">
        <f t="shared" si="3"/>
        <v>0</v>
      </c>
    </row>
    <row r="19" spans="1:10" ht="21" customHeight="1" thickBot="1">
      <c r="A19" s="672" t="s">
        <v>289</v>
      </c>
      <c r="B19" s="673" t="s">
        <v>884</v>
      </c>
      <c r="C19" s="674"/>
      <c r="D19" s="675"/>
      <c r="E19" s="675"/>
      <c r="F19" s="675"/>
      <c r="G19" s="675"/>
      <c r="H19" s="675"/>
      <c r="I19" s="676"/>
      <c r="J19" s="677">
        <f t="shared" si="3"/>
        <v>0</v>
      </c>
    </row>
    <row r="20" spans="1:10" ht="21" customHeight="1" thickBot="1">
      <c r="A20" s="666" t="s">
        <v>293</v>
      </c>
      <c r="B20" s="673" t="s">
        <v>884</v>
      </c>
      <c r="C20" s="688"/>
      <c r="D20" s="689"/>
      <c r="E20" s="689"/>
      <c r="F20" s="689"/>
      <c r="G20" s="689"/>
      <c r="H20" s="689"/>
      <c r="I20" s="690"/>
      <c r="J20" s="677">
        <f t="shared" si="3"/>
        <v>0</v>
      </c>
    </row>
    <row r="21" spans="1:10" ht="21" customHeight="1" thickBot="1">
      <c r="A21" s="672" t="s">
        <v>298</v>
      </c>
      <c r="B21" s="691" t="s">
        <v>888</v>
      </c>
      <c r="C21" s="692"/>
      <c r="D21" s="693">
        <f aca="true" t="shared" si="7" ref="D21:J21">D5+D8+D14+D16+D18</f>
        <v>1331297</v>
      </c>
      <c r="E21" s="693">
        <f t="shared" si="7"/>
        <v>212975</v>
      </c>
      <c r="F21" s="693">
        <f t="shared" si="7"/>
        <v>619722</v>
      </c>
      <c r="G21" s="693">
        <f t="shared" si="7"/>
        <v>26527</v>
      </c>
      <c r="H21" s="693">
        <f t="shared" si="7"/>
        <v>27060</v>
      </c>
      <c r="I21" s="694">
        <f t="shared" si="7"/>
        <v>356137</v>
      </c>
      <c r="J21" s="695">
        <f t="shared" si="7"/>
        <v>1029446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87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17. melléklet a ......../..... (........)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9.140625" defaultRowHeight="12.75"/>
  <cols>
    <col min="1" max="1" width="4.7109375" style="619" customWidth="1"/>
    <col min="2" max="2" width="33.7109375" style="619" customWidth="1"/>
    <col min="3" max="8" width="11.8515625" style="619" customWidth="1"/>
    <col min="9" max="9" width="13.00390625" style="619" customWidth="1"/>
    <col min="10" max="16384" width="8.00390625" style="619" customWidth="1"/>
  </cols>
  <sheetData>
    <row r="1" spans="1:9" ht="34.5" customHeight="1">
      <c r="A1" s="1280" t="s">
        <v>993</v>
      </c>
      <c r="B1" s="1281"/>
      <c r="C1" s="1281"/>
      <c r="D1" s="1281"/>
      <c r="E1" s="1281"/>
      <c r="F1" s="1281"/>
      <c r="G1" s="1281"/>
      <c r="H1" s="1281"/>
      <c r="I1" s="1281"/>
    </row>
    <row r="2" spans="8:9" ht="14.25" thickBot="1">
      <c r="H2" s="1282" t="s">
        <v>845</v>
      </c>
      <c r="I2" s="1282"/>
    </row>
    <row r="3" spans="1:9" ht="13.5" thickBot="1">
      <c r="A3" s="1291" t="s">
        <v>695</v>
      </c>
      <c r="B3" s="1293" t="s">
        <v>846</v>
      </c>
      <c r="C3" s="1295" t="s">
        <v>847</v>
      </c>
      <c r="D3" s="1299" t="s">
        <v>848</v>
      </c>
      <c r="E3" s="1300"/>
      <c r="F3" s="1300"/>
      <c r="G3" s="1300"/>
      <c r="H3" s="1300"/>
      <c r="I3" s="1297" t="s">
        <v>849</v>
      </c>
    </row>
    <row r="4" spans="1:9" s="622" customFormat="1" ht="42" customHeight="1" thickBot="1">
      <c r="A4" s="1292"/>
      <c r="B4" s="1294"/>
      <c r="C4" s="1296"/>
      <c r="D4" s="620" t="s">
        <v>850</v>
      </c>
      <c r="E4" s="620" t="s">
        <v>851</v>
      </c>
      <c r="F4" s="620" t="s">
        <v>852</v>
      </c>
      <c r="G4" s="621" t="s">
        <v>853</v>
      </c>
      <c r="H4" s="621" t="s">
        <v>854</v>
      </c>
      <c r="I4" s="1298"/>
    </row>
    <row r="5" spans="1:9" s="622" customFormat="1" ht="12" customHeight="1" thickBot="1">
      <c r="A5" s="623">
        <v>1</v>
      </c>
      <c r="B5" s="624">
        <v>2</v>
      </c>
      <c r="C5" s="624">
        <v>3</v>
      </c>
      <c r="D5" s="624">
        <v>4</v>
      </c>
      <c r="E5" s="624">
        <v>5</v>
      </c>
      <c r="F5" s="624">
        <v>6</v>
      </c>
      <c r="G5" s="624">
        <v>7</v>
      </c>
      <c r="H5" s="624" t="s">
        <v>855</v>
      </c>
      <c r="I5" s="625" t="s">
        <v>856</v>
      </c>
    </row>
    <row r="6" spans="1:9" s="622" customFormat="1" ht="18" customHeight="1">
      <c r="A6" s="1288" t="s">
        <v>857</v>
      </c>
      <c r="B6" s="1289"/>
      <c r="C6" s="1289"/>
      <c r="D6" s="1289"/>
      <c r="E6" s="1289"/>
      <c r="F6" s="1289"/>
      <c r="G6" s="1289"/>
      <c r="H6" s="1289"/>
      <c r="I6" s="1290"/>
    </row>
    <row r="7" spans="1:9" ht="15.75" customHeight="1">
      <c r="A7" s="626" t="s">
        <v>99</v>
      </c>
      <c r="B7" s="627" t="s">
        <v>858</v>
      </c>
      <c r="C7" s="628"/>
      <c r="D7" s="629"/>
      <c r="E7" s="629"/>
      <c r="F7" s="629"/>
      <c r="G7" s="630"/>
      <c r="H7" s="631">
        <f aca="true" t="shared" si="0" ref="H7:H13">SUM(D7:G7)</f>
        <v>0</v>
      </c>
      <c r="I7" s="632">
        <f aca="true" t="shared" si="1" ref="I7:I13">C7+H7</f>
        <v>0</v>
      </c>
    </row>
    <row r="8" spans="1:9" ht="22.5">
      <c r="A8" s="626" t="s">
        <v>101</v>
      </c>
      <c r="B8" s="627" t="s">
        <v>859</v>
      </c>
      <c r="C8" s="628"/>
      <c r="D8" s="629"/>
      <c r="E8" s="629"/>
      <c r="F8" s="629"/>
      <c r="G8" s="630"/>
      <c r="H8" s="631">
        <f t="shared" si="0"/>
        <v>0</v>
      </c>
      <c r="I8" s="632">
        <f t="shared" si="1"/>
        <v>0</v>
      </c>
    </row>
    <row r="9" spans="1:9" ht="22.5">
      <c r="A9" s="626" t="s">
        <v>103</v>
      </c>
      <c r="B9" s="627" t="s">
        <v>860</v>
      </c>
      <c r="C9" s="628"/>
      <c r="D9" s="629"/>
      <c r="E9" s="629"/>
      <c r="F9" s="629"/>
      <c r="G9" s="630"/>
      <c r="H9" s="631">
        <f t="shared" si="0"/>
        <v>0</v>
      </c>
      <c r="I9" s="632">
        <f t="shared" si="1"/>
        <v>0</v>
      </c>
    </row>
    <row r="10" spans="1:9" ht="15.75" customHeight="1">
      <c r="A10" s="626" t="s">
        <v>104</v>
      </c>
      <c r="B10" s="627" t="s">
        <v>861</v>
      </c>
      <c r="C10" s="628"/>
      <c r="D10" s="629"/>
      <c r="E10" s="629"/>
      <c r="F10" s="629"/>
      <c r="G10" s="630"/>
      <c r="H10" s="631">
        <f t="shared" si="0"/>
        <v>0</v>
      </c>
      <c r="I10" s="632">
        <f t="shared" si="1"/>
        <v>0</v>
      </c>
    </row>
    <row r="11" spans="1:9" ht="22.5">
      <c r="A11" s="626" t="s">
        <v>105</v>
      </c>
      <c r="B11" s="627" t="s">
        <v>862</v>
      </c>
      <c r="C11" s="628"/>
      <c r="D11" s="629"/>
      <c r="E11" s="629"/>
      <c r="F11" s="629"/>
      <c r="G11" s="630"/>
      <c r="H11" s="631">
        <f t="shared" si="0"/>
        <v>0</v>
      </c>
      <c r="I11" s="632">
        <f t="shared" si="1"/>
        <v>0</v>
      </c>
    </row>
    <row r="12" spans="1:9" ht="15.75" customHeight="1">
      <c r="A12" s="633" t="s">
        <v>223</v>
      </c>
      <c r="B12" s="634" t="s">
        <v>863</v>
      </c>
      <c r="C12" s="635">
        <v>24866</v>
      </c>
      <c r="D12" s="636">
        <v>2214</v>
      </c>
      <c r="E12" s="636"/>
      <c r="F12" s="636"/>
      <c r="G12" s="637"/>
      <c r="H12" s="631">
        <f t="shared" si="0"/>
        <v>2214</v>
      </c>
      <c r="I12" s="632">
        <f t="shared" si="1"/>
        <v>27080</v>
      </c>
    </row>
    <row r="13" spans="1:9" ht="15.75" customHeight="1" thickBot="1">
      <c r="A13" s="638" t="s">
        <v>225</v>
      </c>
      <c r="B13" s="639" t="s">
        <v>864</v>
      </c>
      <c r="C13" s="640">
        <v>21080</v>
      </c>
      <c r="D13" s="641">
        <v>160</v>
      </c>
      <c r="E13" s="641"/>
      <c r="F13" s="641"/>
      <c r="G13" s="642"/>
      <c r="H13" s="631">
        <f t="shared" si="0"/>
        <v>160</v>
      </c>
      <c r="I13" s="632">
        <f t="shared" si="1"/>
        <v>21240</v>
      </c>
    </row>
    <row r="14" spans="1:9" s="646" customFormat="1" ht="18" customHeight="1" thickBot="1">
      <c r="A14" s="1286" t="s">
        <v>865</v>
      </c>
      <c r="B14" s="1287"/>
      <c r="C14" s="643">
        <f aca="true" t="shared" si="2" ref="C14:I14">SUM(C7:C13)</f>
        <v>45946</v>
      </c>
      <c r="D14" s="643">
        <f t="shared" si="2"/>
        <v>2374</v>
      </c>
      <c r="E14" s="643">
        <f t="shared" si="2"/>
        <v>0</v>
      </c>
      <c r="F14" s="643">
        <f t="shared" si="2"/>
        <v>0</v>
      </c>
      <c r="G14" s="644">
        <f t="shared" si="2"/>
        <v>0</v>
      </c>
      <c r="H14" s="644">
        <f t="shared" si="2"/>
        <v>2374</v>
      </c>
      <c r="I14" s="645">
        <f t="shared" si="2"/>
        <v>48320</v>
      </c>
    </row>
    <row r="15" spans="1:9" s="647" customFormat="1" ht="18" customHeight="1">
      <c r="A15" s="1283" t="s">
        <v>866</v>
      </c>
      <c r="B15" s="1284"/>
      <c r="C15" s="1284"/>
      <c r="D15" s="1284"/>
      <c r="E15" s="1284"/>
      <c r="F15" s="1284"/>
      <c r="G15" s="1284"/>
      <c r="H15" s="1284"/>
      <c r="I15" s="1285"/>
    </row>
    <row r="16" spans="1:9" s="647" customFormat="1" ht="12.75">
      <c r="A16" s="626" t="s">
        <v>99</v>
      </c>
      <c r="B16" s="627" t="s">
        <v>867</v>
      </c>
      <c r="C16" s="628"/>
      <c r="D16" s="629"/>
      <c r="E16" s="629"/>
      <c r="F16" s="629"/>
      <c r="G16" s="630"/>
      <c r="H16" s="631">
        <f>SUM(D16:G16)</f>
        <v>0</v>
      </c>
      <c r="I16" s="632">
        <f>C16+H16</f>
        <v>0</v>
      </c>
    </row>
    <row r="17" spans="1:9" ht="13.5" thickBot="1">
      <c r="A17" s="638" t="s">
        <v>101</v>
      </c>
      <c r="B17" s="639" t="s">
        <v>864</v>
      </c>
      <c r="C17" s="640"/>
      <c r="D17" s="641"/>
      <c r="E17" s="641"/>
      <c r="F17" s="641"/>
      <c r="G17" s="642"/>
      <c r="H17" s="631">
        <f>SUM(D17:G17)</f>
        <v>0</v>
      </c>
      <c r="I17" s="648">
        <f>C17+H17</f>
        <v>0</v>
      </c>
    </row>
    <row r="18" spans="1:9" ht="15.75" customHeight="1" thickBot="1">
      <c r="A18" s="1286" t="s">
        <v>868</v>
      </c>
      <c r="B18" s="1287"/>
      <c r="C18" s="643">
        <f aca="true" t="shared" si="3" ref="C18:I18">SUM(C16:C17)</f>
        <v>0</v>
      </c>
      <c r="D18" s="643">
        <f t="shared" si="3"/>
        <v>0</v>
      </c>
      <c r="E18" s="643">
        <f t="shared" si="3"/>
        <v>0</v>
      </c>
      <c r="F18" s="643">
        <f t="shared" si="3"/>
        <v>0</v>
      </c>
      <c r="G18" s="644">
        <f t="shared" si="3"/>
        <v>0</v>
      </c>
      <c r="H18" s="644">
        <f t="shared" si="3"/>
        <v>0</v>
      </c>
      <c r="I18" s="645">
        <f t="shared" si="3"/>
        <v>0</v>
      </c>
    </row>
    <row r="19" spans="1:9" ht="18" customHeight="1" thickBot="1">
      <c r="A19" s="1301" t="s">
        <v>869</v>
      </c>
      <c r="B19" s="1302"/>
      <c r="C19" s="649">
        <f aca="true" t="shared" si="4" ref="C19:I19">C14+C18</f>
        <v>45946</v>
      </c>
      <c r="D19" s="649">
        <f t="shared" si="4"/>
        <v>2374</v>
      </c>
      <c r="E19" s="649">
        <f t="shared" si="4"/>
        <v>0</v>
      </c>
      <c r="F19" s="649">
        <f t="shared" si="4"/>
        <v>0</v>
      </c>
      <c r="G19" s="649">
        <f t="shared" si="4"/>
        <v>0</v>
      </c>
      <c r="H19" s="649">
        <f t="shared" si="4"/>
        <v>2374</v>
      </c>
      <c r="I19" s="645">
        <f t="shared" si="4"/>
        <v>48320</v>
      </c>
    </row>
  </sheetData>
  <sheetProtection/>
  <mergeCells count="12"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18. melléklet a ......../..... (........)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6"/>
  <dimension ref="A2:G20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9.8515625" style="52" customWidth="1"/>
    <col min="2" max="2" width="14.7109375" style="52" customWidth="1"/>
    <col min="3" max="5" width="12.57421875" style="52" bestFit="1" customWidth="1"/>
    <col min="6" max="6" width="12.00390625" style="52" customWidth="1"/>
    <col min="7" max="7" width="17.00390625" style="52" bestFit="1" customWidth="1"/>
    <col min="8" max="16384" width="9.140625" style="52" customWidth="1"/>
  </cols>
  <sheetData>
    <row r="2" spans="1:7" ht="15.75">
      <c r="A2" s="194"/>
      <c r="B2" s="194"/>
      <c r="C2" s="194"/>
      <c r="D2" s="194"/>
      <c r="F2" s="1255" t="s">
        <v>1028</v>
      </c>
      <c r="G2" s="1255"/>
    </row>
    <row r="3" spans="1:7" ht="15.75">
      <c r="A3" s="194"/>
      <c r="B3" s="194"/>
      <c r="C3" s="194"/>
      <c r="D3" s="194"/>
      <c r="E3" s="1305" t="s">
        <v>2</v>
      </c>
      <c r="F3" s="1305"/>
      <c r="G3" s="1305"/>
    </row>
    <row r="4" spans="1:7" ht="15.75">
      <c r="A4" s="194"/>
      <c r="B4" s="194"/>
      <c r="C4" s="194"/>
      <c r="D4" s="194"/>
      <c r="F4" s="105"/>
      <c r="G4" s="105"/>
    </row>
    <row r="5" spans="1:7" ht="15.75">
      <c r="A5" s="194"/>
      <c r="B5" s="194"/>
      <c r="C5" s="194"/>
      <c r="D5" s="194"/>
      <c r="F5" s="105"/>
      <c r="G5" s="105"/>
    </row>
    <row r="6" spans="1:7" ht="15.75">
      <c r="A6" s="194"/>
      <c r="B6" s="194"/>
      <c r="C6" s="194"/>
      <c r="D6" s="194"/>
      <c r="E6" s="242"/>
      <c r="F6" s="243"/>
      <c r="G6" s="243"/>
    </row>
    <row r="7" spans="1:7" ht="19.5">
      <c r="A7" s="922" t="s">
        <v>241</v>
      </c>
      <c r="B7" s="922"/>
      <c r="C7" s="922"/>
      <c r="D7" s="922"/>
      <c r="E7" s="922"/>
      <c r="F7" s="922"/>
      <c r="G7" s="922"/>
    </row>
    <row r="8" spans="1:7" ht="15.75">
      <c r="A8" s="194"/>
      <c r="B8" s="194"/>
      <c r="C8" s="194"/>
      <c r="D8" s="194"/>
      <c r="E8" s="194"/>
      <c r="F8" s="194"/>
      <c r="G8" s="194"/>
    </row>
    <row r="9" spans="1:7" ht="15.75">
      <c r="A9" s="194"/>
      <c r="B9" s="194"/>
      <c r="C9" s="194"/>
      <c r="D9" s="194"/>
      <c r="E9" s="194"/>
      <c r="F9" s="194"/>
      <c r="G9" s="194"/>
    </row>
    <row r="10" spans="1:7" ht="16.5" thickBot="1">
      <c r="A10" s="194"/>
      <c r="B10" s="194"/>
      <c r="C10" s="194"/>
      <c r="D10" s="194"/>
      <c r="E10" s="194"/>
      <c r="F10" s="194"/>
      <c r="G10" s="244" t="s">
        <v>50</v>
      </c>
    </row>
    <row r="11" spans="1:7" ht="15.75">
      <c r="A11" s="245"/>
      <c r="B11" s="246" t="s">
        <v>242</v>
      </c>
      <c r="C11" s="1303" t="s">
        <v>243</v>
      </c>
      <c r="D11" s="1303"/>
      <c r="E11" s="1303"/>
      <c r="F11" s="1303"/>
      <c r="G11" s="1304"/>
    </row>
    <row r="12" spans="1:7" ht="16.5" thickBot="1">
      <c r="A12" s="247" t="s">
        <v>51</v>
      </c>
      <c r="B12" s="901">
        <v>40908</v>
      </c>
      <c r="C12" s="248">
        <v>2012</v>
      </c>
      <c r="D12" s="248">
        <v>2013</v>
      </c>
      <c r="E12" s="248">
        <v>2014</v>
      </c>
      <c r="F12" s="248">
        <v>2015</v>
      </c>
      <c r="G12" s="249">
        <v>2016</v>
      </c>
    </row>
    <row r="13" spans="1:7" ht="19.5" customHeight="1">
      <c r="A13" s="250" t="s">
        <v>484</v>
      </c>
      <c r="B13" s="251">
        <v>323997</v>
      </c>
      <c r="C13" s="252">
        <v>24928</v>
      </c>
      <c r="D13" s="252">
        <v>24928</v>
      </c>
      <c r="E13" s="252">
        <v>24928</v>
      </c>
      <c r="F13" s="252">
        <v>24928</v>
      </c>
      <c r="G13" s="252">
        <v>24928</v>
      </c>
    </row>
    <row r="14" spans="1:7" ht="19.5" customHeight="1">
      <c r="A14" s="359" t="s">
        <v>1046</v>
      </c>
      <c r="B14" s="360">
        <v>37140</v>
      </c>
      <c r="C14" s="361">
        <v>37140</v>
      </c>
      <c r="D14" s="361"/>
      <c r="E14" s="361"/>
      <c r="F14" s="361"/>
      <c r="G14" s="362"/>
    </row>
    <row r="15" spans="1:7" ht="19.5" customHeight="1">
      <c r="A15" s="359" t="s">
        <v>1045</v>
      </c>
      <c r="B15" s="360">
        <v>81003</v>
      </c>
      <c r="C15" s="361">
        <v>1000</v>
      </c>
      <c r="D15" s="361"/>
      <c r="E15" s="361"/>
      <c r="F15" s="361"/>
      <c r="G15" s="362">
        <v>80003</v>
      </c>
    </row>
    <row r="16" spans="1:7" ht="36" customHeight="1">
      <c r="A16" s="486" t="s">
        <v>589</v>
      </c>
      <c r="B16" s="902">
        <v>23444</v>
      </c>
      <c r="C16" s="361">
        <v>0</v>
      </c>
      <c r="D16" s="361">
        <v>1209</v>
      </c>
      <c r="E16" s="361">
        <v>1612</v>
      </c>
      <c r="F16" s="361">
        <v>1612</v>
      </c>
      <c r="G16" s="362">
        <v>1612</v>
      </c>
    </row>
    <row r="17" spans="1:7" ht="36" customHeight="1">
      <c r="A17" s="486" t="s">
        <v>590</v>
      </c>
      <c r="B17" s="902">
        <v>7208</v>
      </c>
      <c r="C17" s="361">
        <v>0</v>
      </c>
      <c r="D17" s="361">
        <v>390</v>
      </c>
      <c r="E17" s="361">
        <v>520</v>
      </c>
      <c r="F17" s="361">
        <v>520</v>
      </c>
      <c r="G17" s="362">
        <v>520</v>
      </c>
    </row>
    <row r="18" spans="1:7" ht="19.5" customHeight="1" thickBot="1">
      <c r="A18" s="253" t="s">
        <v>1047</v>
      </c>
      <c r="B18" s="254">
        <v>379572</v>
      </c>
      <c r="C18" s="241">
        <v>379572</v>
      </c>
      <c r="D18" s="241"/>
      <c r="E18" s="241"/>
      <c r="F18" s="241"/>
      <c r="G18" s="255"/>
    </row>
    <row r="19" spans="1:7" ht="19.5" customHeight="1" thickBot="1">
      <c r="A19" s="367" t="s">
        <v>61</v>
      </c>
      <c r="B19" s="368">
        <f aca="true" t="shared" si="0" ref="B19:G19">SUM(B13:B18)</f>
        <v>852364</v>
      </c>
      <c r="C19" s="369">
        <f t="shared" si="0"/>
        <v>442640</v>
      </c>
      <c r="D19" s="369">
        <f t="shared" si="0"/>
        <v>26527</v>
      </c>
      <c r="E19" s="369">
        <f t="shared" si="0"/>
        <v>27060</v>
      </c>
      <c r="F19" s="369">
        <f t="shared" si="0"/>
        <v>27060</v>
      </c>
      <c r="G19" s="370">
        <f t="shared" si="0"/>
        <v>107063</v>
      </c>
    </row>
    <row r="20" spans="1:7" ht="15.75">
      <c r="A20" s="194"/>
      <c r="B20" s="194"/>
      <c r="C20" s="194"/>
      <c r="D20" s="194"/>
      <c r="E20" s="194"/>
      <c r="F20" s="194"/>
      <c r="G20" s="194"/>
    </row>
  </sheetData>
  <mergeCells count="4">
    <mergeCell ref="F2:G2"/>
    <mergeCell ref="A7:G7"/>
    <mergeCell ref="C11:G11"/>
    <mergeCell ref="E3:G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J17" sqref="J17"/>
    </sheetView>
  </sheetViews>
  <sheetFormatPr defaultColWidth="9.140625" defaultRowHeight="12.75"/>
  <cols>
    <col min="1" max="1" width="5.00390625" style="722" customWidth="1"/>
    <col min="2" max="2" width="47.8515625" style="707" customWidth="1"/>
    <col min="3" max="4" width="12.7109375" style="707" customWidth="1"/>
    <col min="5" max="16384" width="8.00390625" style="707" customWidth="1"/>
  </cols>
  <sheetData>
    <row r="1" spans="1:4" s="697" customFormat="1" ht="15.75" thickBot="1">
      <c r="A1" s="696"/>
      <c r="D1" s="652" t="s">
        <v>870</v>
      </c>
    </row>
    <row r="2" spans="1:4" s="622" customFormat="1" ht="48" customHeight="1" thickBot="1">
      <c r="A2" s="698" t="s">
        <v>695</v>
      </c>
      <c r="B2" s="620" t="s">
        <v>696</v>
      </c>
      <c r="C2" s="620" t="s">
        <v>889</v>
      </c>
      <c r="D2" s="699" t="s">
        <v>488</v>
      </c>
    </row>
    <row r="3" spans="1:4" s="622" customFormat="1" ht="13.5" customHeight="1" thickBot="1">
      <c r="A3" s="700">
        <v>1</v>
      </c>
      <c r="B3" s="701">
        <v>2</v>
      </c>
      <c r="C3" s="701">
        <v>3</v>
      </c>
      <c r="D3" s="702">
        <v>4</v>
      </c>
    </row>
    <row r="4" spans="1:4" ht="18" customHeight="1">
      <c r="A4" s="703" t="s">
        <v>99</v>
      </c>
      <c r="B4" s="704" t="s">
        <v>890</v>
      </c>
      <c r="C4" s="705"/>
      <c r="D4" s="706"/>
    </row>
    <row r="5" spans="1:4" ht="18" customHeight="1">
      <c r="A5" s="708" t="s">
        <v>101</v>
      </c>
      <c r="B5" s="709" t="s">
        <v>891</v>
      </c>
      <c r="C5" s="710"/>
      <c r="D5" s="711"/>
    </row>
    <row r="6" spans="1:4" ht="18" customHeight="1">
      <c r="A6" s="708" t="s">
        <v>103</v>
      </c>
      <c r="B6" s="709" t="s">
        <v>892</v>
      </c>
      <c r="C6" s="710"/>
      <c r="D6" s="711"/>
    </row>
    <row r="7" spans="1:4" ht="18" customHeight="1">
      <c r="A7" s="708" t="s">
        <v>104</v>
      </c>
      <c r="B7" s="709" t="s">
        <v>893</v>
      </c>
      <c r="C7" s="710"/>
      <c r="D7" s="711"/>
    </row>
    <row r="8" spans="1:4" ht="18" customHeight="1">
      <c r="A8" s="712" t="s">
        <v>105</v>
      </c>
      <c r="B8" s="709" t="s">
        <v>894</v>
      </c>
      <c r="C8" s="710"/>
      <c r="D8" s="711">
        <v>12568</v>
      </c>
    </row>
    <row r="9" spans="1:4" ht="18" customHeight="1">
      <c r="A9" s="708" t="s">
        <v>223</v>
      </c>
      <c r="B9" s="709" t="s">
        <v>895</v>
      </c>
      <c r="C9" s="710"/>
      <c r="D9" s="711">
        <v>11299</v>
      </c>
    </row>
    <row r="10" spans="1:4" ht="18" customHeight="1">
      <c r="A10" s="712" t="s">
        <v>225</v>
      </c>
      <c r="B10" s="713" t="s">
        <v>896</v>
      </c>
      <c r="C10" s="710"/>
      <c r="D10" s="711"/>
    </row>
    <row r="11" spans="1:4" ht="18" customHeight="1">
      <c r="A11" s="708" t="s">
        <v>228</v>
      </c>
      <c r="B11" s="713" t="s">
        <v>897</v>
      </c>
      <c r="C11" s="710"/>
      <c r="D11" s="711"/>
    </row>
    <row r="12" spans="1:4" ht="18" customHeight="1">
      <c r="A12" s="712" t="s">
        <v>230</v>
      </c>
      <c r="B12" s="713" t="s">
        <v>898</v>
      </c>
      <c r="C12" s="710"/>
      <c r="D12" s="711">
        <v>1269</v>
      </c>
    </row>
    <row r="13" spans="1:4" ht="18" customHeight="1">
      <c r="A13" s="708" t="s">
        <v>232</v>
      </c>
      <c r="B13" s="713" t="s">
        <v>899</v>
      </c>
      <c r="C13" s="710"/>
      <c r="D13" s="711"/>
    </row>
    <row r="14" spans="1:4" ht="18" customHeight="1">
      <c r="A14" s="712" t="s">
        <v>233</v>
      </c>
      <c r="B14" s="713" t="s">
        <v>900</v>
      </c>
      <c r="C14" s="710"/>
      <c r="D14" s="711"/>
    </row>
    <row r="15" spans="1:4" ht="22.5">
      <c r="A15" s="708" t="s">
        <v>235</v>
      </c>
      <c r="B15" s="713" t="s">
        <v>901</v>
      </c>
      <c r="C15" s="710"/>
      <c r="D15" s="711"/>
    </row>
    <row r="16" spans="1:4" ht="18" customHeight="1">
      <c r="A16" s="712" t="s">
        <v>237</v>
      </c>
      <c r="B16" s="709" t="s">
        <v>902</v>
      </c>
      <c r="C16" s="710"/>
      <c r="D16" s="711">
        <v>2587</v>
      </c>
    </row>
    <row r="17" spans="1:4" ht="18" customHeight="1">
      <c r="A17" s="708" t="s">
        <v>285</v>
      </c>
      <c r="B17" s="709" t="s">
        <v>903</v>
      </c>
      <c r="C17" s="710"/>
      <c r="D17" s="711"/>
    </row>
    <row r="18" spans="1:4" ht="18" customHeight="1">
      <c r="A18" s="712" t="s">
        <v>289</v>
      </c>
      <c r="B18" s="709" t="s">
        <v>904</v>
      </c>
      <c r="C18" s="710"/>
      <c r="D18" s="711"/>
    </row>
    <row r="19" spans="1:4" ht="18" customHeight="1">
      <c r="A19" s="708" t="s">
        <v>293</v>
      </c>
      <c r="B19" s="709" t="s">
        <v>905</v>
      </c>
      <c r="C19" s="710"/>
      <c r="D19" s="711">
        <v>1908</v>
      </c>
    </row>
    <row r="20" spans="1:4" ht="18" customHeight="1">
      <c r="A20" s="712" t="s">
        <v>298</v>
      </c>
      <c r="B20" s="709" t="s">
        <v>906</v>
      </c>
      <c r="C20" s="710"/>
      <c r="D20" s="711"/>
    </row>
    <row r="21" spans="1:4" ht="18" customHeight="1">
      <c r="A21" s="708" t="s">
        <v>301</v>
      </c>
      <c r="B21" s="628"/>
      <c r="C21" s="710"/>
      <c r="D21" s="711"/>
    </row>
    <row r="22" spans="1:4" ht="18" customHeight="1">
      <c r="A22" s="712" t="s">
        <v>305</v>
      </c>
      <c r="B22" s="628"/>
      <c r="C22" s="710"/>
      <c r="D22" s="711"/>
    </row>
    <row r="23" spans="1:4" ht="18" customHeight="1">
      <c r="A23" s="708" t="s">
        <v>309</v>
      </c>
      <c r="B23" s="628"/>
      <c r="C23" s="710"/>
      <c r="D23" s="711"/>
    </row>
    <row r="24" spans="1:4" ht="18" customHeight="1">
      <c r="A24" s="712" t="s">
        <v>314</v>
      </c>
      <c r="B24" s="628"/>
      <c r="C24" s="710"/>
      <c r="D24" s="711"/>
    </row>
    <row r="25" spans="1:4" ht="18" customHeight="1">
      <c r="A25" s="708" t="s">
        <v>318</v>
      </c>
      <c r="B25" s="628"/>
      <c r="C25" s="710"/>
      <c r="D25" s="711"/>
    </row>
    <row r="26" spans="1:4" ht="18" customHeight="1">
      <c r="A26" s="712" t="s">
        <v>322</v>
      </c>
      <c r="B26" s="628"/>
      <c r="C26" s="710"/>
      <c r="D26" s="711"/>
    </row>
    <row r="27" spans="1:4" ht="18" customHeight="1">
      <c r="A27" s="708" t="s">
        <v>327</v>
      </c>
      <c r="B27" s="628"/>
      <c r="C27" s="710"/>
      <c r="D27" s="711"/>
    </row>
    <row r="28" spans="1:4" ht="18" customHeight="1">
      <c r="A28" s="712" t="s">
        <v>331</v>
      </c>
      <c r="B28" s="628"/>
      <c r="C28" s="710"/>
      <c r="D28" s="711"/>
    </row>
    <row r="29" spans="1:4" ht="18" customHeight="1" thickBot="1">
      <c r="A29" s="714" t="s">
        <v>335</v>
      </c>
      <c r="B29" s="640"/>
      <c r="C29" s="715"/>
      <c r="D29" s="716"/>
    </row>
    <row r="30" spans="1:4" ht="18" customHeight="1" thickBot="1">
      <c r="A30" s="717" t="s">
        <v>339</v>
      </c>
      <c r="B30" s="718" t="s">
        <v>61</v>
      </c>
      <c r="C30" s="719">
        <f>SUM(C4:C29)</f>
        <v>0</v>
      </c>
      <c r="D30" s="720">
        <f>D4+D5+D6+D7+D8+D16+D17+D18+D19+D20</f>
        <v>17063</v>
      </c>
    </row>
    <row r="31" spans="1:4" ht="25.5" customHeight="1">
      <c r="A31" s="721"/>
      <c r="B31" s="1306" t="s">
        <v>907</v>
      </c>
      <c r="C31" s="1306"/>
      <c r="D31" s="1306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20. melléklet a ......../..... (........)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2">
      <selection activeCell="L11" sqref="L11"/>
    </sheetView>
  </sheetViews>
  <sheetFormatPr defaultColWidth="9.140625" defaultRowHeight="12.75"/>
  <cols>
    <col min="1" max="1" width="4.140625" style="163" customWidth="1"/>
    <col min="2" max="2" width="3.140625" style="310" customWidth="1"/>
    <col min="3" max="3" width="24.57421875" style="163" customWidth="1"/>
    <col min="4" max="4" width="7.8515625" style="163" customWidth="1"/>
    <col min="5" max="5" width="8.140625" style="163" customWidth="1"/>
    <col min="6" max="6" width="3.57421875" style="163" customWidth="1"/>
    <col min="7" max="7" width="3.421875" style="163" customWidth="1"/>
    <col min="8" max="8" width="21.28125" style="310" customWidth="1"/>
    <col min="9" max="9" width="8.140625" style="163" customWidth="1"/>
    <col min="10" max="11" width="7.7109375" style="163" customWidth="1"/>
    <col min="12" max="12" width="7.421875" style="163" customWidth="1"/>
    <col min="13" max="16384" width="9.140625" style="143" customWidth="1"/>
  </cols>
  <sheetData>
    <row r="1" spans="1:12" ht="1.5" customHeight="1" hidden="1">
      <c r="A1" s="1307"/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</row>
    <row r="2" spans="1:12" ht="45" customHeight="1" thickBot="1">
      <c r="A2" s="1308" t="s">
        <v>3</v>
      </c>
      <c r="B2" s="1308"/>
      <c r="C2" s="1308"/>
      <c r="D2" s="1308"/>
      <c r="E2" s="1308"/>
      <c r="F2" s="1308"/>
      <c r="G2" s="1308"/>
      <c r="H2" s="1308"/>
      <c r="I2" s="1311" t="s">
        <v>1043</v>
      </c>
      <c r="J2" s="1311"/>
      <c r="K2" s="29"/>
      <c r="L2" s="143"/>
    </row>
    <row r="3" spans="1:12" ht="12.75">
      <c r="A3" s="1309" t="s">
        <v>185</v>
      </c>
      <c r="B3" s="1309"/>
      <c r="C3" s="256" t="s">
        <v>245</v>
      </c>
      <c r="D3" s="1310" t="s">
        <v>151</v>
      </c>
      <c r="E3" s="1310"/>
      <c r="F3" s="1309" t="s">
        <v>185</v>
      </c>
      <c r="G3" s="1309"/>
      <c r="H3" s="257" t="s">
        <v>246</v>
      </c>
      <c r="I3" s="1310" t="s">
        <v>151</v>
      </c>
      <c r="J3" s="1310"/>
      <c r="K3" s="258"/>
      <c r="L3" s="143"/>
    </row>
    <row r="4" spans="1:11" s="266" customFormat="1" ht="13.5" thickBot="1">
      <c r="A4" s="259"/>
      <c r="B4" s="260"/>
      <c r="C4" s="261"/>
      <c r="D4" s="262">
        <v>2010</v>
      </c>
      <c r="E4" s="262">
        <v>2011</v>
      </c>
      <c r="F4" s="263"/>
      <c r="G4" s="260"/>
      <c r="H4" s="261"/>
      <c r="I4" s="262">
        <v>2010</v>
      </c>
      <c r="J4" s="264">
        <v>2011</v>
      </c>
      <c r="K4" s="265"/>
    </row>
    <row r="5" spans="1:12" ht="12.75">
      <c r="A5" s="267" t="s">
        <v>99</v>
      </c>
      <c r="B5" s="268" t="s">
        <v>99</v>
      </c>
      <c r="C5" s="269" t="s">
        <v>247</v>
      </c>
      <c r="D5" s="270"/>
      <c r="E5" s="271"/>
      <c r="F5" s="267" t="s">
        <v>248</v>
      </c>
      <c r="G5" s="268" t="s">
        <v>99</v>
      </c>
      <c r="H5" s="269" t="s">
        <v>674</v>
      </c>
      <c r="I5" s="325">
        <v>637415</v>
      </c>
      <c r="J5" s="488">
        <v>637415</v>
      </c>
      <c r="K5" s="143"/>
      <c r="L5" s="143"/>
    </row>
    <row r="6" spans="1:12" ht="12.75">
      <c r="A6" s="272" t="s">
        <v>101</v>
      </c>
      <c r="B6" s="273" t="s">
        <v>101</v>
      </c>
      <c r="C6" s="274" t="s">
        <v>249</v>
      </c>
      <c r="D6" s="275"/>
      <c r="E6" s="276"/>
      <c r="F6" s="272" t="s">
        <v>250</v>
      </c>
      <c r="G6" s="273" t="s">
        <v>101</v>
      </c>
      <c r="H6" s="274" t="s">
        <v>676</v>
      </c>
      <c r="I6" s="326">
        <v>7752027</v>
      </c>
      <c r="J6" s="316">
        <v>7882315</v>
      </c>
      <c r="K6" s="143"/>
      <c r="L6" s="143"/>
    </row>
    <row r="7" spans="1:12" ht="12.75">
      <c r="A7" s="267" t="s">
        <v>103</v>
      </c>
      <c r="B7" s="273" t="s">
        <v>103</v>
      </c>
      <c r="C7" s="274" t="s">
        <v>251</v>
      </c>
      <c r="D7" s="275">
        <v>227</v>
      </c>
      <c r="E7" s="276">
        <v>148</v>
      </c>
      <c r="F7" s="272" t="s">
        <v>252</v>
      </c>
      <c r="G7" s="273" t="s">
        <v>103</v>
      </c>
      <c r="H7" s="274" t="s">
        <v>673</v>
      </c>
      <c r="I7" s="326"/>
      <c r="J7" s="316"/>
      <c r="K7" s="143"/>
      <c r="L7" s="143"/>
    </row>
    <row r="8" spans="1:12" ht="12.75">
      <c r="A8" s="272" t="s">
        <v>104</v>
      </c>
      <c r="B8" s="273" t="s">
        <v>104</v>
      </c>
      <c r="C8" s="274" t="s">
        <v>253</v>
      </c>
      <c r="D8" s="275">
        <v>22276</v>
      </c>
      <c r="E8" s="276">
        <v>21807</v>
      </c>
      <c r="F8" s="272" t="s">
        <v>254</v>
      </c>
      <c r="G8" s="277" t="s">
        <v>255</v>
      </c>
      <c r="H8" s="278" t="s">
        <v>256</v>
      </c>
      <c r="I8" s="327">
        <f>SUM(I5:I7)</f>
        <v>8389442</v>
      </c>
      <c r="J8" s="317">
        <f>SUM(J5:J7)</f>
        <v>8519730</v>
      </c>
      <c r="K8" s="143"/>
      <c r="L8" s="143"/>
    </row>
    <row r="9" spans="1:12" ht="12.75">
      <c r="A9" s="267" t="s">
        <v>105</v>
      </c>
      <c r="B9" s="273" t="s">
        <v>105</v>
      </c>
      <c r="C9" s="274" t="s">
        <v>257</v>
      </c>
      <c r="D9" s="275"/>
      <c r="E9" s="276"/>
      <c r="F9" s="272" t="s">
        <v>258</v>
      </c>
      <c r="G9" s="273" t="s">
        <v>99</v>
      </c>
      <c r="H9" s="274" t="s">
        <v>259</v>
      </c>
      <c r="I9" s="326">
        <v>169496</v>
      </c>
      <c r="J9" s="316">
        <v>45506</v>
      </c>
      <c r="K9" s="143"/>
      <c r="L9" s="143"/>
    </row>
    <row r="10" spans="1:10" s="284" customFormat="1" ht="12.75" customHeight="1">
      <c r="A10" s="272" t="s">
        <v>223</v>
      </c>
      <c r="B10" s="279" t="s">
        <v>223</v>
      </c>
      <c r="C10" s="280" t="s">
        <v>260</v>
      </c>
      <c r="D10" s="281"/>
      <c r="E10" s="282"/>
      <c r="F10" s="272" t="s">
        <v>261</v>
      </c>
      <c r="G10" s="279"/>
      <c r="H10" s="283" t="s">
        <v>262</v>
      </c>
      <c r="I10" s="328">
        <v>169496</v>
      </c>
      <c r="J10" s="318">
        <v>45506</v>
      </c>
    </row>
    <row r="11" spans="1:12" ht="12.75">
      <c r="A11" s="267" t="s">
        <v>225</v>
      </c>
      <c r="B11" s="277" t="s">
        <v>263</v>
      </c>
      <c r="C11" s="278" t="s">
        <v>264</v>
      </c>
      <c r="D11" s="285">
        <f>SUM(D7:D10)</f>
        <v>22503</v>
      </c>
      <c r="E11" s="286">
        <f>SUM(E5:E10)</f>
        <v>21955</v>
      </c>
      <c r="F11" s="272" t="s">
        <v>265</v>
      </c>
      <c r="G11" s="273"/>
      <c r="H11" s="287" t="s">
        <v>266</v>
      </c>
      <c r="I11" s="326"/>
      <c r="J11" s="316"/>
      <c r="K11" s="143"/>
      <c r="L11" s="143"/>
    </row>
    <row r="12" spans="1:12" ht="12.75">
      <c r="A12" s="272" t="s">
        <v>228</v>
      </c>
      <c r="B12" s="273" t="s">
        <v>99</v>
      </c>
      <c r="C12" s="274" t="s">
        <v>267</v>
      </c>
      <c r="D12" s="275">
        <v>6530681</v>
      </c>
      <c r="E12" s="276">
        <v>6604518</v>
      </c>
      <c r="F12" s="272" t="s">
        <v>268</v>
      </c>
      <c r="G12" s="273" t="s">
        <v>101</v>
      </c>
      <c r="H12" s="274" t="s">
        <v>269</v>
      </c>
      <c r="I12" s="326"/>
      <c r="J12" s="316"/>
      <c r="K12" s="143"/>
      <c r="L12" s="143"/>
    </row>
    <row r="13" spans="1:12" ht="12.75">
      <c r="A13" s="267" t="s">
        <v>230</v>
      </c>
      <c r="B13" s="273" t="s">
        <v>101</v>
      </c>
      <c r="C13" s="274" t="s">
        <v>270</v>
      </c>
      <c r="D13" s="275">
        <v>103919</v>
      </c>
      <c r="E13" s="276">
        <v>74645</v>
      </c>
      <c r="F13" s="272" t="s">
        <v>271</v>
      </c>
      <c r="G13" s="273" t="s">
        <v>103</v>
      </c>
      <c r="H13" s="274" t="s">
        <v>272</v>
      </c>
      <c r="I13" s="326"/>
      <c r="J13" s="316"/>
      <c r="K13" s="143"/>
      <c r="L13" s="143"/>
    </row>
    <row r="14" spans="1:12" ht="12.75">
      <c r="A14" s="272" t="s">
        <v>232</v>
      </c>
      <c r="B14" s="273" t="s">
        <v>103</v>
      </c>
      <c r="C14" s="274" t="s">
        <v>273</v>
      </c>
      <c r="D14" s="275">
        <v>19999</v>
      </c>
      <c r="E14" s="276">
        <v>14363</v>
      </c>
      <c r="F14" s="272" t="s">
        <v>274</v>
      </c>
      <c r="G14" s="273" t="s">
        <v>104</v>
      </c>
      <c r="H14" s="274" t="s">
        <v>275</v>
      </c>
      <c r="I14" s="326"/>
      <c r="J14" s="316"/>
      <c r="K14" s="143"/>
      <c r="L14" s="143"/>
    </row>
    <row r="15" spans="1:12" ht="12.75">
      <c r="A15" s="267" t="s">
        <v>233</v>
      </c>
      <c r="B15" s="273" t="s">
        <v>104</v>
      </c>
      <c r="C15" s="274" t="s">
        <v>276</v>
      </c>
      <c r="D15" s="275"/>
      <c r="E15" s="276"/>
      <c r="F15" s="272" t="s">
        <v>277</v>
      </c>
      <c r="G15" s="273" t="s">
        <v>105</v>
      </c>
      <c r="H15" s="274" t="s">
        <v>278</v>
      </c>
      <c r="I15" s="326"/>
      <c r="J15" s="316"/>
      <c r="K15" s="143"/>
      <c r="L15" s="143"/>
    </row>
    <row r="16" spans="1:12" ht="12.75">
      <c r="A16" s="272" t="s">
        <v>235</v>
      </c>
      <c r="B16" s="273" t="s">
        <v>105</v>
      </c>
      <c r="C16" s="274" t="s">
        <v>279</v>
      </c>
      <c r="D16" s="275">
        <v>45228</v>
      </c>
      <c r="E16" s="276">
        <v>19271</v>
      </c>
      <c r="F16" s="272" t="s">
        <v>280</v>
      </c>
      <c r="G16" s="277" t="s">
        <v>263</v>
      </c>
      <c r="H16" s="278" t="s">
        <v>281</v>
      </c>
      <c r="I16" s="327">
        <f>SUM(I15+I14+I13+I12+I9)</f>
        <v>169496</v>
      </c>
      <c r="J16" s="317">
        <f>SUM(J9,J12:J15)</f>
        <v>45506</v>
      </c>
      <c r="K16" s="143"/>
      <c r="L16" s="143"/>
    </row>
    <row r="17" spans="1:12" ht="12.75">
      <c r="A17" s="267" t="s">
        <v>237</v>
      </c>
      <c r="B17" s="279" t="s">
        <v>223</v>
      </c>
      <c r="C17" s="274" t="s">
        <v>282</v>
      </c>
      <c r="D17" s="275"/>
      <c r="E17" s="276"/>
      <c r="F17" s="272" t="s">
        <v>283</v>
      </c>
      <c r="G17" s="273" t="s">
        <v>99</v>
      </c>
      <c r="H17" s="274" t="s">
        <v>284</v>
      </c>
      <c r="I17" s="326"/>
      <c r="J17" s="316"/>
      <c r="K17" s="143"/>
      <c r="L17" s="143"/>
    </row>
    <row r="18" spans="1:12" ht="12.75">
      <c r="A18" s="272" t="s">
        <v>285</v>
      </c>
      <c r="B18" s="279" t="s">
        <v>225</v>
      </c>
      <c r="C18" s="274" t="s">
        <v>286</v>
      </c>
      <c r="D18" s="275"/>
      <c r="E18" s="276"/>
      <c r="F18" s="272" t="s">
        <v>287</v>
      </c>
      <c r="G18" s="273"/>
      <c r="H18" s="287" t="s">
        <v>288</v>
      </c>
      <c r="I18" s="326"/>
      <c r="J18" s="316"/>
      <c r="K18" s="143"/>
      <c r="L18" s="143"/>
    </row>
    <row r="19" spans="1:12" ht="12.75">
      <c r="A19" s="272" t="s">
        <v>289</v>
      </c>
      <c r="B19" s="273" t="s">
        <v>228</v>
      </c>
      <c r="C19" s="274" t="s">
        <v>290</v>
      </c>
      <c r="D19" s="275"/>
      <c r="E19" s="276"/>
      <c r="F19" s="272" t="s">
        <v>291</v>
      </c>
      <c r="G19" s="273"/>
      <c r="H19" s="287" t="s">
        <v>292</v>
      </c>
      <c r="I19" s="326"/>
      <c r="J19" s="316"/>
      <c r="K19" s="143"/>
      <c r="L19" s="143"/>
    </row>
    <row r="20" spans="1:12" ht="12.75">
      <c r="A20" s="272" t="s">
        <v>293</v>
      </c>
      <c r="B20" s="277" t="s">
        <v>294</v>
      </c>
      <c r="C20" s="278" t="s">
        <v>295</v>
      </c>
      <c r="D20" s="285">
        <f>SUM(D12:D19)</f>
        <v>6699827</v>
      </c>
      <c r="E20" s="286">
        <f>SUM(E12:E19)</f>
        <v>6712797</v>
      </c>
      <c r="F20" s="272" t="s">
        <v>296</v>
      </c>
      <c r="G20" s="273" t="s">
        <v>101</v>
      </c>
      <c r="H20" s="274" t="s">
        <v>297</v>
      </c>
      <c r="I20" s="326"/>
      <c r="J20" s="316"/>
      <c r="K20" s="143"/>
      <c r="L20" s="143"/>
    </row>
    <row r="21" spans="1:12" ht="12.75">
      <c r="A21" s="272" t="s">
        <v>298</v>
      </c>
      <c r="B21" s="273" t="s">
        <v>99</v>
      </c>
      <c r="C21" s="274" t="s">
        <v>675</v>
      </c>
      <c r="D21" s="275">
        <v>76433</v>
      </c>
      <c r="E21" s="276">
        <v>76433</v>
      </c>
      <c r="F21" s="272" t="s">
        <v>299</v>
      </c>
      <c r="G21" s="288" t="s">
        <v>103</v>
      </c>
      <c r="H21" s="289" t="s">
        <v>300</v>
      </c>
      <c r="I21" s="326"/>
      <c r="J21" s="316"/>
      <c r="K21" s="143"/>
      <c r="L21" s="143"/>
    </row>
    <row r="22" spans="1:10" s="266" customFormat="1" ht="12.75">
      <c r="A22" s="272" t="s">
        <v>301</v>
      </c>
      <c r="B22" s="273" t="s">
        <v>101</v>
      </c>
      <c r="C22" s="289" t="s">
        <v>302</v>
      </c>
      <c r="D22" s="290"/>
      <c r="E22" s="291"/>
      <c r="F22" s="272" t="s">
        <v>303</v>
      </c>
      <c r="G22" s="273" t="s">
        <v>104</v>
      </c>
      <c r="H22" s="274" t="s">
        <v>304</v>
      </c>
      <c r="I22" s="329"/>
      <c r="J22" s="319"/>
    </row>
    <row r="23" spans="1:12" ht="12.75">
      <c r="A23" s="272" t="s">
        <v>305</v>
      </c>
      <c r="B23" s="273" t="s">
        <v>103</v>
      </c>
      <c r="C23" s="274" t="s">
        <v>306</v>
      </c>
      <c r="D23" s="275">
        <v>512</v>
      </c>
      <c r="E23" s="276">
        <v>361</v>
      </c>
      <c r="F23" s="272" t="s">
        <v>307</v>
      </c>
      <c r="G23" s="277" t="s">
        <v>294</v>
      </c>
      <c r="H23" s="278" t="s">
        <v>308</v>
      </c>
      <c r="I23" s="330">
        <f>SUM(I17:I22)</f>
        <v>0</v>
      </c>
      <c r="J23" s="320">
        <f>SUM(J17:J22)</f>
        <v>0</v>
      </c>
      <c r="K23" s="143"/>
      <c r="L23" s="143"/>
    </row>
    <row r="24" spans="1:12" ht="12.75">
      <c r="A24" s="272" t="s">
        <v>309</v>
      </c>
      <c r="B24" s="273" t="s">
        <v>104</v>
      </c>
      <c r="C24" s="274" t="s">
        <v>310</v>
      </c>
      <c r="D24" s="275"/>
      <c r="E24" s="276"/>
      <c r="F24" s="272" t="s">
        <v>311</v>
      </c>
      <c r="G24" s="277" t="s">
        <v>312</v>
      </c>
      <c r="H24" s="278" t="s">
        <v>313</v>
      </c>
      <c r="I24" s="327">
        <f>I23+I16</f>
        <v>169496</v>
      </c>
      <c r="J24" s="317">
        <f>SUM(J16,J23)</f>
        <v>45506</v>
      </c>
      <c r="K24" s="143"/>
      <c r="L24" s="143"/>
    </row>
    <row r="25" spans="1:12" ht="12.75">
      <c r="A25" s="272" t="s">
        <v>314</v>
      </c>
      <c r="B25" s="273" t="s">
        <v>105</v>
      </c>
      <c r="C25" s="274" t="s">
        <v>315</v>
      </c>
      <c r="D25" s="275"/>
      <c r="E25" s="276"/>
      <c r="F25" s="272" t="s">
        <v>316</v>
      </c>
      <c r="G25" s="273" t="s">
        <v>99</v>
      </c>
      <c r="H25" s="274" t="s">
        <v>317</v>
      </c>
      <c r="I25" s="327"/>
      <c r="J25" s="317"/>
      <c r="K25" s="143"/>
      <c r="L25" s="143"/>
    </row>
    <row r="26" spans="1:12" ht="12.75">
      <c r="A26" s="272" t="s">
        <v>318</v>
      </c>
      <c r="B26" s="279" t="s">
        <v>223</v>
      </c>
      <c r="C26" s="274" t="s">
        <v>319</v>
      </c>
      <c r="D26" s="275"/>
      <c r="E26" s="276"/>
      <c r="F26" s="272" t="s">
        <v>320</v>
      </c>
      <c r="G26" s="273" t="s">
        <v>101</v>
      </c>
      <c r="H26" s="274" t="s">
        <v>321</v>
      </c>
      <c r="I26" s="326"/>
      <c r="J26" s="316"/>
      <c r="K26" s="143"/>
      <c r="L26" s="143"/>
    </row>
    <row r="27" spans="1:12" ht="12.75">
      <c r="A27" s="272" t="s">
        <v>322</v>
      </c>
      <c r="B27" s="292" t="s">
        <v>323</v>
      </c>
      <c r="C27" s="278" t="s">
        <v>324</v>
      </c>
      <c r="D27" s="285">
        <f>SUM(D21:D26)</f>
        <v>76945</v>
      </c>
      <c r="E27" s="286">
        <f>SUM(E21:E26)</f>
        <v>76794</v>
      </c>
      <c r="F27" s="272" t="s">
        <v>325</v>
      </c>
      <c r="G27" s="273" t="s">
        <v>103</v>
      </c>
      <c r="H27" s="274" t="s">
        <v>326</v>
      </c>
      <c r="I27" s="326"/>
      <c r="J27" s="316"/>
      <c r="K27" s="143"/>
      <c r="L27" s="143"/>
    </row>
    <row r="28" spans="1:12" ht="12.75">
      <c r="A28" s="293" t="s">
        <v>327</v>
      </c>
      <c r="B28" s="279" t="s">
        <v>99</v>
      </c>
      <c r="C28" s="274" t="s">
        <v>328</v>
      </c>
      <c r="D28" s="275">
        <v>2567552</v>
      </c>
      <c r="E28" s="276">
        <v>2448944</v>
      </c>
      <c r="F28" s="272" t="s">
        <v>329</v>
      </c>
      <c r="G28" s="273" t="s">
        <v>104</v>
      </c>
      <c r="H28" s="274" t="s">
        <v>330</v>
      </c>
      <c r="I28" s="326">
        <v>414561</v>
      </c>
      <c r="J28" s="316">
        <v>409724</v>
      </c>
      <c r="K28" s="143"/>
      <c r="L28" s="143"/>
    </row>
    <row r="29" spans="1:12" ht="12.75">
      <c r="A29" s="293" t="s">
        <v>331</v>
      </c>
      <c r="B29" s="279" t="s">
        <v>101</v>
      </c>
      <c r="C29" s="274" t="s">
        <v>332</v>
      </c>
      <c r="D29" s="285"/>
      <c r="E29" s="286"/>
      <c r="F29" s="272" t="s">
        <v>333</v>
      </c>
      <c r="G29" s="273" t="s">
        <v>105</v>
      </c>
      <c r="H29" s="274" t="s">
        <v>334</v>
      </c>
      <c r="I29" s="326"/>
      <c r="J29" s="316"/>
      <c r="K29" s="143"/>
      <c r="L29" s="143"/>
    </row>
    <row r="30" spans="1:12" ht="12.75">
      <c r="A30" s="293" t="s">
        <v>335</v>
      </c>
      <c r="B30" s="279" t="s">
        <v>103</v>
      </c>
      <c r="C30" s="274" t="s">
        <v>336</v>
      </c>
      <c r="D30" s="285"/>
      <c r="E30" s="286"/>
      <c r="F30" s="272" t="s">
        <v>337</v>
      </c>
      <c r="G30" s="273" t="s">
        <v>223</v>
      </c>
      <c r="H30" s="274" t="s">
        <v>338</v>
      </c>
      <c r="I30" s="326"/>
      <c r="J30" s="316"/>
      <c r="K30" s="143"/>
      <c r="L30" s="143"/>
    </row>
    <row r="31" spans="1:12" ht="12.75">
      <c r="A31" s="293" t="s">
        <v>339</v>
      </c>
      <c r="B31" s="279" t="s">
        <v>104</v>
      </c>
      <c r="C31" s="274" t="s">
        <v>340</v>
      </c>
      <c r="D31" s="285"/>
      <c r="E31" s="286"/>
      <c r="F31" s="272" t="s">
        <v>341</v>
      </c>
      <c r="G31" s="277" t="s">
        <v>263</v>
      </c>
      <c r="H31" s="278" t="s">
        <v>342</v>
      </c>
      <c r="I31" s="327">
        <f>SUM(I25:I30)</f>
        <v>414561</v>
      </c>
      <c r="J31" s="317">
        <f>SUM(J25:J30)</f>
        <v>409724</v>
      </c>
      <c r="K31" s="143"/>
      <c r="L31" s="143"/>
    </row>
    <row r="32" spans="1:12" ht="12.75">
      <c r="A32" s="293" t="s">
        <v>343</v>
      </c>
      <c r="B32" s="279" t="s">
        <v>105</v>
      </c>
      <c r="C32" s="274" t="s">
        <v>344</v>
      </c>
      <c r="D32" s="285"/>
      <c r="E32" s="286"/>
      <c r="F32" s="272" t="s">
        <v>345</v>
      </c>
      <c r="G32" s="273" t="s">
        <v>99</v>
      </c>
      <c r="H32" s="274" t="s">
        <v>346</v>
      </c>
      <c r="I32" s="326"/>
      <c r="J32" s="316"/>
      <c r="K32" s="143"/>
      <c r="L32" s="143"/>
    </row>
    <row r="33" spans="1:12" ht="12.75">
      <c r="A33" s="272" t="s">
        <v>347</v>
      </c>
      <c r="B33" s="277" t="s">
        <v>348</v>
      </c>
      <c r="C33" s="278" t="s">
        <v>952</v>
      </c>
      <c r="D33" s="285">
        <f>SUM(D28:D32)</f>
        <v>2567552</v>
      </c>
      <c r="E33" s="286">
        <f>SUM(E28:E32)</f>
        <v>2448944</v>
      </c>
      <c r="F33" s="272" t="s">
        <v>349</v>
      </c>
      <c r="G33" s="273" t="s">
        <v>101</v>
      </c>
      <c r="H33" s="274" t="s">
        <v>350</v>
      </c>
      <c r="I33" s="326">
        <v>446805</v>
      </c>
      <c r="J33" s="316">
        <v>379572</v>
      </c>
      <c r="K33" s="143"/>
      <c r="L33" s="143"/>
    </row>
    <row r="34" spans="1:12" ht="12.75">
      <c r="A34" s="272" t="s">
        <v>351</v>
      </c>
      <c r="B34" s="277" t="s">
        <v>352</v>
      </c>
      <c r="C34" s="278" t="s">
        <v>353</v>
      </c>
      <c r="D34" s="285">
        <f>D33+D27+D20+D11</f>
        <v>9366827</v>
      </c>
      <c r="E34" s="286">
        <f>SUM(E11,E20,E27,E33)</f>
        <v>9260490</v>
      </c>
      <c r="F34" s="272" t="s">
        <v>354</v>
      </c>
      <c r="G34" s="273" t="s">
        <v>103</v>
      </c>
      <c r="H34" s="274" t="s">
        <v>355</v>
      </c>
      <c r="I34" s="326">
        <v>30397</v>
      </c>
      <c r="J34" s="316">
        <v>27080</v>
      </c>
      <c r="K34" s="143"/>
      <c r="L34" s="143"/>
    </row>
    <row r="35" spans="1:12" ht="11.25" customHeight="1">
      <c r="A35" s="272" t="s">
        <v>356</v>
      </c>
      <c r="B35" s="273" t="s">
        <v>99</v>
      </c>
      <c r="C35" s="274" t="s">
        <v>357</v>
      </c>
      <c r="D35" s="275">
        <v>429</v>
      </c>
      <c r="E35" s="276">
        <v>493</v>
      </c>
      <c r="F35" s="272" t="s">
        <v>358</v>
      </c>
      <c r="G35" s="273"/>
      <c r="H35" s="287" t="s">
        <v>359</v>
      </c>
      <c r="I35" s="326">
        <v>8088</v>
      </c>
      <c r="J35" s="316">
        <v>2214</v>
      </c>
      <c r="K35" s="143"/>
      <c r="L35" s="143"/>
    </row>
    <row r="36" spans="1:12" ht="11.25" customHeight="1">
      <c r="A36" s="272" t="s">
        <v>360</v>
      </c>
      <c r="B36" s="273" t="s">
        <v>101</v>
      </c>
      <c r="C36" s="274" t="s">
        <v>361</v>
      </c>
      <c r="D36" s="275"/>
      <c r="E36" s="276"/>
      <c r="F36" s="272" t="s">
        <v>362</v>
      </c>
      <c r="G36" s="273"/>
      <c r="H36" s="287" t="s">
        <v>363</v>
      </c>
      <c r="I36" s="326">
        <v>22309</v>
      </c>
      <c r="J36" s="316">
        <v>24866</v>
      </c>
      <c r="K36" s="143"/>
      <c r="L36" s="143"/>
    </row>
    <row r="37" spans="1:12" ht="11.25" customHeight="1">
      <c r="A37" s="272" t="s">
        <v>364</v>
      </c>
      <c r="B37" s="273" t="s">
        <v>103</v>
      </c>
      <c r="C37" s="274" t="s">
        <v>365</v>
      </c>
      <c r="D37" s="275"/>
      <c r="E37" s="276"/>
      <c r="F37" s="272" t="s">
        <v>366</v>
      </c>
      <c r="G37" s="273" t="s">
        <v>104</v>
      </c>
      <c r="H37" s="274" t="s">
        <v>367</v>
      </c>
      <c r="I37" s="331">
        <v>250388</v>
      </c>
      <c r="J37" s="321">
        <v>84308</v>
      </c>
      <c r="K37" s="143"/>
      <c r="L37" s="143"/>
    </row>
    <row r="38" spans="1:12" ht="10.5" customHeight="1">
      <c r="A38" s="272" t="s">
        <v>368</v>
      </c>
      <c r="B38" s="273" t="s">
        <v>104</v>
      </c>
      <c r="C38" s="274" t="s">
        <v>369</v>
      </c>
      <c r="D38" s="275"/>
      <c r="E38" s="276"/>
      <c r="F38" s="272" t="s">
        <v>370</v>
      </c>
      <c r="G38" s="273"/>
      <c r="H38" s="294" t="s">
        <v>371</v>
      </c>
      <c r="I38" s="326"/>
      <c r="J38" s="316"/>
      <c r="K38" s="143"/>
      <c r="L38" s="143"/>
    </row>
    <row r="39" spans="1:12" ht="11.25" customHeight="1">
      <c r="A39" s="272" t="s">
        <v>372</v>
      </c>
      <c r="B39" s="273" t="s">
        <v>373</v>
      </c>
      <c r="C39" s="274" t="s">
        <v>374</v>
      </c>
      <c r="D39" s="275"/>
      <c r="E39" s="276"/>
      <c r="F39" s="272" t="s">
        <v>375</v>
      </c>
      <c r="G39" s="273"/>
      <c r="H39" s="294" t="s">
        <v>376</v>
      </c>
      <c r="I39" s="332"/>
      <c r="J39" s="322"/>
      <c r="K39" s="143"/>
      <c r="L39" s="143"/>
    </row>
    <row r="40" spans="1:12" ht="11.25" customHeight="1">
      <c r="A40" s="272" t="s">
        <v>377</v>
      </c>
      <c r="B40" s="273" t="s">
        <v>378</v>
      </c>
      <c r="C40" s="274" t="s">
        <v>379</v>
      </c>
      <c r="D40" s="275"/>
      <c r="E40" s="276"/>
      <c r="F40" s="272" t="s">
        <v>380</v>
      </c>
      <c r="G40" s="273"/>
      <c r="H40" s="294" t="s">
        <v>381</v>
      </c>
      <c r="I40" s="332"/>
      <c r="J40" s="322"/>
      <c r="K40" s="143"/>
      <c r="L40" s="143"/>
    </row>
    <row r="41" spans="1:12" ht="12.75">
      <c r="A41" s="272" t="s">
        <v>382</v>
      </c>
      <c r="B41" s="277" t="s">
        <v>263</v>
      </c>
      <c r="C41" s="278" t="s">
        <v>383</v>
      </c>
      <c r="D41" s="285">
        <f>SUM(D35:D40)</f>
        <v>429</v>
      </c>
      <c r="E41" s="286">
        <f>SUM(E35:E40)</f>
        <v>493</v>
      </c>
      <c r="F41" s="272" t="s">
        <v>384</v>
      </c>
      <c r="G41" s="273"/>
      <c r="H41" s="294" t="s">
        <v>385</v>
      </c>
      <c r="I41" s="326"/>
      <c r="J41" s="316"/>
      <c r="K41" s="143"/>
      <c r="L41" s="143"/>
    </row>
    <row r="42" spans="1:12" ht="11.25" customHeight="1">
      <c r="A42" s="272" t="s">
        <v>386</v>
      </c>
      <c r="B42" s="273" t="s">
        <v>99</v>
      </c>
      <c r="C42" s="274" t="s">
        <v>387</v>
      </c>
      <c r="D42" s="275">
        <v>4901</v>
      </c>
      <c r="E42" s="276">
        <v>8525</v>
      </c>
      <c r="F42" s="272" t="s">
        <v>388</v>
      </c>
      <c r="G42" s="277"/>
      <c r="H42" s="295" t="s">
        <v>389</v>
      </c>
      <c r="I42" s="326">
        <v>2279</v>
      </c>
      <c r="J42" s="316">
        <v>21080</v>
      </c>
      <c r="K42" s="143"/>
      <c r="L42" s="143"/>
    </row>
    <row r="43" spans="1:12" ht="10.5" customHeight="1">
      <c r="A43" s="272" t="s">
        <v>390</v>
      </c>
      <c r="B43" s="273" t="s">
        <v>101</v>
      </c>
      <c r="C43" s="274" t="s">
        <v>391</v>
      </c>
      <c r="D43" s="275">
        <v>153646</v>
      </c>
      <c r="E43" s="276">
        <v>147586</v>
      </c>
      <c r="F43" s="272" t="s">
        <v>392</v>
      </c>
      <c r="G43" s="273"/>
      <c r="H43" s="294" t="s">
        <v>393</v>
      </c>
      <c r="I43" s="326"/>
      <c r="J43" s="316"/>
      <c r="K43" s="143"/>
      <c r="L43" s="143"/>
    </row>
    <row r="44" spans="1:12" ht="11.25" customHeight="1">
      <c r="A44" s="272" t="s">
        <v>394</v>
      </c>
      <c r="B44" s="273" t="s">
        <v>103</v>
      </c>
      <c r="C44" s="274" t="s">
        <v>346</v>
      </c>
      <c r="D44" s="275">
        <v>344</v>
      </c>
      <c r="E44" s="276"/>
      <c r="F44" s="272" t="s">
        <v>395</v>
      </c>
      <c r="G44" s="273"/>
      <c r="H44" s="294" t="s">
        <v>396</v>
      </c>
      <c r="I44" s="332"/>
      <c r="J44" s="322"/>
      <c r="K44" s="143"/>
      <c r="L44" s="143"/>
    </row>
    <row r="45" spans="1:12" ht="10.5" customHeight="1">
      <c r="A45" s="272" t="s">
        <v>397</v>
      </c>
      <c r="B45" s="273" t="s">
        <v>104</v>
      </c>
      <c r="C45" s="274" t="s">
        <v>398</v>
      </c>
      <c r="D45" s="275">
        <v>5446</v>
      </c>
      <c r="E45" s="276">
        <v>3320</v>
      </c>
      <c r="F45" s="272" t="s">
        <v>399</v>
      </c>
      <c r="G45" s="273"/>
      <c r="H45" s="294" t="s">
        <v>400</v>
      </c>
      <c r="I45" s="332"/>
      <c r="J45" s="322"/>
      <c r="K45" s="143"/>
      <c r="L45" s="143"/>
    </row>
    <row r="46" spans="1:12" ht="10.5" customHeight="1">
      <c r="A46" s="272" t="s">
        <v>401</v>
      </c>
      <c r="B46" s="273"/>
      <c r="C46" s="274" t="s">
        <v>402</v>
      </c>
      <c r="D46" s="275"/>
      <c r="E46" s="276"/>
      <c r="F46" s="272" t="s">
        <v>403</v>
      </c>
      <c r="G46" s="277"/>
      <c r="H46" s="294" t="s">
        <v>404</v>
      </c>
      <c r="I46" s="327"/>
      <c r="J46" s="317"/>
      <c r="K46" s="143"/>
      <c r="L46" s="143"/>
    </row>
    <row r="47" spans="1:12" ht="10.5" customHeight="1">
      <c r="A47" s="272" t="s">
        <v>405</v>
      </c>
      <c r="B47" s="273"/>
      <c r="C47" s="295" t="s">
        <v>406</v>
      </c>
      <c r="D47" s="275"/>
      <c r="E47" s="276"/>
      <c r="F47" s="272" t="s">
        <v>407</v>
      </c>
      <c r="G47" s="277"/>
      <c r="H47" s="295" t="s">
        <v>408</v>
      </c>
      <c r="I47" s="327"/>
      <c r="J47" s="317"/>
      <c r="K47" s="143"/>
      <c r="L47" s="143"/>
    </row>
    <row r="48" spans="1:12" ht="11.25" customHeight="1">
      <c r="A48" s="272" t="s">
        <v>409</v>
      </c>
      <c r="B48" s="273"/>
      <c r="C48" s="295" t="s">
        <v>410</v>
      </c>
      <c r="D48" s="275"/>
      <c r="E48" s="276"/>
      <c r="F48" s="272" t="s">
        <v>411</v>
      </c>
      <c r="G48" s="277"/>
      <c r="H48" s="295" t="s">
        <v>412</v>
      </c>
      <c r="I48" s="327"/>
      <c r="J48" s="317"/>
      <c r="K48" s="143"/>
      <c r="L48" s="143"/>
    </row>
    <row r="49" spans="1:12" ht="11.25" customHeight="1">
      <c r="A49" s="272" t="s">
        <v>413</v>
      </c>
      <c r="B49" s="273"/>
      <c r="C49" s="295" t="s">
        <v>414</v>
      </c>
      <c r="D49" s="275"/>
      <c r="E49" s="276"/>
      <c r="F49" s="272" t="s">
        <v>415</v>
      </c>
      <c r="G49" s="277"/>
      <c r="H49" s="295" t="s">
        <v>416</v>
      </c>
      <c r="I49" s="331">
        <v>247995</v>
      </c>
      <c r="J49" s="321">
        <v>63068</v>
      </c>
      <c r="K49" s="143"/>
      <c r="L49" s="143"/>
    </row>
    <row r="50" spans="1:12" ht="11.25" customHeight="1">
      <c r="A50" s="272" t="s">
        <v>417</v>
      </c>
      <c r="B50" s="273"/>
      <c r="C50" s="295" t="s">
        <v>418</v>
      </c>
      <c r="D50" s="275"/>
      <c r="E50" s="276"/>
      <c r="F50" s="272" t="s">
        <v>419</v>
      </c>
      <c r="G50" s="277"/>
      <c r="H50" s="295" t="s">
        <v>420</v>
      </c>
      <c r="I50" s="327"/>
      <c r="J50" s="317"/>
      <c r="K50" s="143"/>
      <c r="L50" s="143"/>
    </row>
    <row r="51" spans="1:12" ht="12.75">
      <c r="A51" s="272" t="s">
        <v>421</v>
      </c>
      <c r="B51" s="277" t="s">
        <v>294</v>
      </c>
      <c r="C51" s="278" t="s">
        <v>422</v>
      </c>
      <c r="D51" s="285">
        <f>SUM(D42:D50)</f>
        <v>164337</v>
      </c>
      <c r="E51" s="286">
        <f>SUM(E42:E50)</f>
        <v>159431</v>
      </c>
      <c r="F51" s="272" t="s">
        <v>423</v>
      </c>
      <c r="G51" s="273"/>
      <c r="H51" s="295" t="s">
        <v>424</v>
      </c>
      <c r="I51" s="326"/>
      <c r="J51" s="316"/>
      <c r="K51" s="143"/>
      <c r="L51" s="143"/>
    </row>
    <row r="52" spans="1:12" ht="12.75">
      <c r="A52" s="272" t="s">
        <v>425</v>
      </c>
      <c r="B52" s="273" t="s">
        <v>99</v>
      </c>
      <c r="C52" s="274" t="s">
        <v>426</v>
      </c>
      <c r="D52" s="275"/>
      <c r="E52" s="276"/>
      <c r="F52" s="272" t="s">
        <v>427</v>
      </c>
      <c r="G52" s="273"/>
      <c r="H52" s="295" t="s">
        <v>428</v>
      </c>
      <c r="I52" s="326">
        <v>114</v>
      </c>
      <c r="J52" s="316">
        <v>160</v>
      </c>
      <c r="K52" s="143"/>
      <c r="L52" s="143"/>
    </row>
    <row r="53" spans="1:12" ht="12.75">
      <c r="A53" s="272" t="s">
        <v>429</v>
      </c>
      <c r="B53" s="273" t="s">
        <v>101</v>
      </c>
      <c r="C53" s="274" t="s">
        <v>430</v>
      </c>
      <c r="D53" s="275">
        <v>32322</v>
      </c>
      <c r="E53" s="276"/>
      <c r="F53" s="272" t="s">
        <v>431</v>
      </c>
      <c r="G53" s="273"/>
      <c r="H53" s="295" t="s">
        <v>432</v>
      </c>
      <c r="I53" s="326"/>
      <c r="J53" s="316"/>
      <c r="K53" s="143"/>
      <c r="L53" s="143"/>
    </row>
    <row r="54" spans="1:12" ht="12.75">
      <c r="A54" s="272" t="s">
        <v>433</v>
      </c>
      <c r="B54" s="277" t="s">
        <v>323</v>
      </c>
      <c r="C54" s="278" t="s">
        <v>434</v>
      </c>
      <c r="D54" s="285">
        <f>SUM(D52:D53)</f>
        <v>32322</v>
      </c>
      <c r="E54" s="286">
        <f>SUM(E52:E53)</f>
        <v>0</v>
      </c>
      <c r="F54" s="272" t="s">
        <v>435</v>
      </c>
      <c r="G54" s="273"/>
      <c r="H54" s="295" t="s">
        <v>436</v>
      </c>
      <c r="I54" s="326"/>
      <c r="J54" s="316"/>
      <c r="K54" s="143"/>
      <c r="L54" s="143"/>
    </row>
    <row r="55" spans="1:12" ht="12.75">
      <c r="A55" s="272" t="s">
        <v>437</v>
      </c>
      <c r="B55" s="273" t="s">
        <v>99</v>
      </c>
      <c r="C55" s="274" t="s">
        <v>438</v>
      </c>
      <c r="D55" s="275">
        <v>211</v>
      </c>
      <c r="E55" s="276">
        <v>501</v>
      </c>
      <c r="F55" s="272" t="s">
        <v>439</v>
      </c>
      <c r="G55" s="277" t="s">
        <v>294</v>
      </c>
      <c r="H55" s="278" t="s">
        <v>440</v>
      </c>
      <c r="I55" s="327">
        <f>I37+I32+I33+I34</f>
        <v>727590</v>
      </c>
      <c r="J55" s="317">
        <f>SUM(J32:J34,J37)</f>
        <v>490960</v>
      </c>
      <c r="K55" s="143"/>
      <c r="L55" s="143"/>
    </row>
    <row r="56" spans="1:12" ht="12.75">
      <c r="A56" s="272" t="s">
        <v>441</v>
      </c>
      <c r="B56" s="273" t="s">
        <v>101</v>
      </c>
      <c r="C56" s="274" t="s">
        <v>442</v>
      </c>
      <c r="D56" s="275">
        <v>61903</v>
      </c>
      <c r="E56" s="276">
        <v>37529</v>
      </c>
      <c r="F56" s="272" t="s">
        <v>443</v>
      </c>
      <c r="G56" s="273" t="s">
        <v>99</v>
      </c>
      <c r="H56" s="274" t="s">
        <v>444</v>
      </c>
      <c r="I56" s="326">
        <v>4571</v>
      </c>
      <c r="J56" s="316">
        <v>4886</v>
      </c>
      <c r="K56" s="143"/>
      <c r="L56" s="143"/>
    </row>
    <row r="57" spans="1:12" ht="12.75">
      <c r="A57" s="272" t="s">
        <v>445</v>
      </c>
      <c r="B57" s="273" t="s">
        <v>103</v>
      </c>
      <c r="C57" s="274" t="s">
        <v>446</v>
      </c>
      <c r="D57" s="275"/>
      <c r="E57" s="276"/>
      <c r="F57" s="272" t="s">
        <v>447</v>
      </c>
      <c r="G57" s="273" t="s">
        <v>101</v>
      </c>
      <c r="H57" s="274" t="s">
        <v>448</v>
      </c>
      <c r="I57" s="326"/>
      <c r="J57" s="316"/>
      <c r="K57" s="143"/>
      <c r="L57" s="143"/>
    </row>
    <row r="58" spans="1:12" ht="11.25" customHeight="1">
      <c r="A58" s="272" t="s">
        <v>449</v>
      </c>
      <c r="B58" s="273" t="s">
        <v>104</v>
      </c>
      <c r="C58" s="274" t="s">
        <v>450</v>
      </c>
      <c r="D58" s="275"/>
      <c r="E58" s="276">
        <v>2925</v>
      </c>
      <c r="F58" s="272" t="s">
        <v>451</v>
      </c>
      <c r="G58" s="273" t="s">
        <v>103</v>
      </c>
      <c r="H58" s="274" t="s">
        <v>452</v>
      </c>
      <c r="I58" s="327"/>
      <c r="J58" s="317"/>
      <c r="K58" s="143"/>
      <c r="L58" s="143"/>
    </row>
    <row r="59" spans="1:12" ht="12.75">
      <c r="A59" s="272" t="s">
        <v>453</v>
      </c>
      <c r="B59" s="277" t="s">
        <v>348</v>
      </c>
      <c r="C59" s="278" t="s">
        <v>454</v>
      </c>
      <c r="D59" s="285">
        <f>SUM(D55:D58)</f>
        <v>62114</v>
      </c>
      <c r="E59" s="286">
        <f>SUM(E55:E58)</f>
        <v>40955</v>
      </c>
      <c r="F59" s="272" t="s">
        <v>455</v>
      </c>
      <c r="G59" s="273" t="s">
        <v>104</v>
      </c>
      <c r="H59" s="274" t="s">
        <v>456</v>
      </c>
      <c r="I59" s="326"/>
      <c r="J59" s="316">
        <v>2925</v>
      </c>
      <c r="K59" s="143"/>
      <c r="L59" s="143"/>
    </row>
    <row r="60" spans="1:12" ht="12.75">
      <c r="A60" s="272" t="s">
        <v>457</v>
      </c>
      <c r="B60" s="273" t="s">
        <v>99</v>
      </c>
      <c r="C60" s="274" t="s">
        <v>458</v>
      </c>
      <c r="D60" s="275">
        <v>2496</v>
      </c>
      <c r="E60" s="276">
        <v>2042</v>
      </c>
      <c r="F60" s="272" t="s">
        <v>459</v>
      </c>
      <c r="G60" s="273"/>
      <c r="H60" s="274" t="s">
        <v>460</v>
      </c>
      <c r="I60" s="326"/>
      <c r="J60" s="316">
        <v>2925</v>
      </c>
      <c r="K60" s="143"/>
      <c r="L60" s="143"/>
    </row>
    <row r="61" spans="1:12" ht="12.75">
      <c r="A61" s="272" t="s">
        <v>461</v>
      </c>
      <c r="B61" s="273" t="s">
        <v>101</v>
      </c>
      <c r="C61" s="274" t="s">
        <v>462</v>
      </c>
      <c r="D61" s="275">
        <v>77115</v>
      </c>
      <c r="E61" s="276">
        <v>10300</v>
      </c>
      <c r="F61" s="272" t="s">
        <v>463</v>
      </c>
      <c r="G61" s="273"/>
      <c r="H61" s="274" t="s">
        <v>464</v>
      </c>
      <c r="I61" s="326"/>
      <c r="J61" s="316"/>
      <c r="K61" s="143"/>
      <c r="L61" s="143"/>
    </row>
    <row r="62" spans="1:12" ht="11.25" customHeight="1">
      <c r="A62" s="272" t="s">
        <v>465</v>
      </c>
      <c r="B62" s="273" t="s">
        <v>103</v>
      </c>
      <c r="C62" s="274" t="s">
        <v>466</v>
      </c>
      <c r="D62" s="275">
        <v>20</v>
      </c>
      <c r="E62" s="276">
        <v>20</v>
      </c>
      <c r="F62" s="272" t="s">
        <v>467</v>
      </c>
      <c r="G62" s="277" t="s">
        <v>323</v>
      </c>
      <c r="H62" s="278" t="s">
        <v>468</v>
      </c>
      <c r="I62" s="327">
        <f>SUM(I56:I59)</f>
        <v>4571</v>
      </c>
      <c r="J62" s="317">
        <f>SUM(J56:J59)</f>
        <v>7811</v>
      </c>
      <c r="K62" s="143"/>
      <c r="L62" s="143"/>
    </row>
    <row r="63" spans="1:12" ht="10.5" customHeight="1">
      <c r="A63" s="272" t="s">
        <v>469</v>
      </c>
      <c r="B63" s="273" t="s">
        <v>104</v>
      </c>
      <c r="C63" s="274" t="s">
        <v>470</v>
      </c>
      <c r="D63" s="275"/>
      <c r="E63" s="276"/>
      <c r="F63" s="272" t="s">
        <v>471</v>
      </c>
      <c r="G63" s="277" t="s">
        <v>472</v>
      </c>
      <c r="H63" s="278" t="s">
        <v>473</v>
      </c>
      <c r="I63" s="327">
        <f>SUM(I31+I55+I62)</f>
        <v>1146722</v>
      </c>
      <c r="J63" s="317">
        <f>SUM(J31,J55,J62)</f>
        <v>908495</v>
      </c>
      <c r="K63" s="143"/>
      <c r="L63" s="143"/>
    </row>
    <row r="64" spans="1:12" ht="10.5" customHeight="1">
      <c r="A64" s="272" t="s">
        <v>474</v>
      </c>
      <c r="B64" s="277" t="s">
        <v>475</v>
      </c>
      <c r="C64" s="278" t="s">
        <v>476</v>
      </c>
      <c r="D64" s="285">
        <f>SUM(D60:D63)</f>
        <v>79631</v>
      </c>
      <c r="E64" s="286">
        <f>SUM(E60:E63)</f>
        <v>12362</v>
      </c>
      <c r="F64" s="272"/>
      <c r="G64" s="296"/>
      <c r="H64" s="274"/>
      <c r="I64" s="326"/>
      <c r="J64" s="316"/>
      <c r="K64" s="143"/>
      <c r="L64" s="143"/>
    </row>
    <row r="65" spans="1:12" ht="11.25" customHeight="1" thickBot="1">
      <c r="A65" s="297" t="s">
        <v>477</v>
      </c>
      <c r="B65" s="298" t="s">
        <v>478</v>
      </c>
      <c r="C65" s="299" t="s">
        <v>479</v>
      </c>
      <c r="D65" s="300">
        <f>D41+D51+D54+D59+D64</f>
        <v>338833</v>
      </c>
      <c r="E65" s="301">
        <f>SUM(E41,E51,E54,E59,E64)</f>
        <v>213241</v>
      </c>
      <c r="F65" s="297"/>
      <c r="G65" s="302"/>
      <c r="H65" s="303"/>
      <c r="I65" s="333"/>
      <c r="J65" s="323"/>
      <c r="K65" s="143"/>
      <c r="L65" s="143"/>
    </row>
    <row r="66" spans="1:12" ht="11.25" customHeight="1" thickBot="1">
      <c r="A66" s="304" t="s">
        <v>480</v>
      </c>
      <c r="B66" s="305" t="s">
        <v>481</v>
      </c>
      <c r="C66" s="305"/>
      <c r="D66" s="306">
        <f>SUM(D65+D34)</f>
        <v>9705660</v>
      </c>
      <c r="E66" s="307">
        <f>SUM(E34,E65)</f>
        <v>9473731</v>
      </c>
      <c r="F66" s="304" t="s">
        <v>482</v>
      </c>
      <c r="G66" s="308" t="s">
        <v>483</v>
      </c>
      <c r="H66" s="309"/>
      <c r="I66" s="334">
        <f>SUM(I8,I24,I63)</f>
        <v>9705660</v>
      </c>
      <c r="J66" s="324">
        <f>SUM(J8,J24,J63)</f>
        <v>9473731</v>
      </c>
      <c r="K66" s="143"/>
      <c r="L66" s="143"/>
    </row>
  </sheetData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6" sqref="I6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29"/>
      <c r="I1" s="12" t="s">
        <v>1006</v>
      </c>
      <c r="J1" s="11"/>
    </row>
    <row r="2" spans="1:10" ht="12.75">
      <c r="A2" s="1"/>
      <c r="B2" s="1"/>
      <c r="C2" s="1"/>
      <c r="D2" s="1"/>
      <c r="E2" s="1"/>
      <c r="F2" s="1"/>
      <c r="H2" s="1" t="s">
        <v>37</v>
      </c>
      <c r="I2" s="1"/>
      <c r="J2" s="39"/>
    </row>
    <row r="3" spans="1:10" ht="12.75">
      <c r="A3" s="1"/>
      <c r="B3" s="1"/>
      <c r="C3" s="1"/>
      <c r="D3" s="1"/>
      <c r="E3" s="1"/>
      <c r="F3" s="1"/>
      <c r="H3" s="29"/>
      <c r="I3" s="12"/>
      <c r="J3" s="2"/>
    </row>
    <row r="4" spans="1:9" ht="12.75">
      <c r="A4" s="1"/>
      <c r="B4" s="1"/>
      <c r="C4" s="1"/>
      <c r="D4" s="1"/>
      <c r="E4" s="1"/>
      <c r="F4" s="1"/>
      <c r="H4" s="29"/>
      <c r="I4" s="12"/>
    </row>
    <row r="5" spans="1:10" ht="19.5">
      <c r="A5" s="10" t="s">
        <v>77</v>
      </c>
      <c r="B5" s="10"/>
      <c r="C5" s="10"/>
      <c r="D5" s="10"/>
      <c r="E5" s="10"/>
      <c r="F5" s="10"/>
      <c r="G5" s="10"/>
      <c r="H5" s="10"/>
      <c r="I5" s="2"/>
      <c r="J5" s="11"/>
    </row>
    <row r="6" spans="1:10" ht="19.5">
      <c r="A6" s="10" t="s">
        <v>40</v>
      </c>
      <c r="B6" s="10"/>
      <c r="C6" s="10"/>
      <c r="D6" s="10"/>
      <c r="E6" s="10"/>
      <c r="F6" s="10"/>
      <c r="G6" s="10"/>
      <c r="H6" s="10"/>
      <c r="I6" s="2"/>
      <c r="J6" s="11"/>
    </row>
    <row r="7" spans="1:10" ht="19.5">
      <c r="A7" s="10"/>
      <c r="B7" s="10"/>
      <c r="C7" s="10"/>
      <c r="D7" s="10"/>
      <c r="E7" s="10"/>
      <c r="F7" s="10"/>
      <c r="G7" s="10"/>
      <c r="H7" s="10"/>
      <c r="I7" s="2"/>
      <c r="J7" s="11"/>
    </row>
    <row r="8" spans="1:10" ht="13.5" thickBot="1">
      <c r="A8" s="1"/>
      <c r="B8" s="1"/>
      <c r="C8" s="1"/>
      <c r="D8" s="1"/>
      <c r="E8" s="1"/>
      <c r="F8" s="1"/>
      <c r="G8" s="1"/>
      <c r="I8" s="1"/>
      <c r="J8" s="8" t="s">
        <v>50</v>
      </c>
    </row>
    <row r="9" spans="1:10" ht="15.75" customHeight="1">
      <c r="A9" s="33" t="s">
        <v>78</v>
      </c>
      <c r="B9" s="31" t="s">
        <v>79</v>
      </c>
      <c r="C9" s="5"/>
      <c r="D9" s="5"/>
      <c r="E9" s="5" t="s">
        <v>80</v>
      </c>
      <c r="F9" s="5"/>
      <c r="G9" s="5"/>
      <c r="H9" s="5" t="s">
        <v>81</v>
      </c>
      <c r="I9" s="34"/>
      <c r="J9" s="35"/>
    </row>
    <row r="10" spans="1:10" ht="15.75" customHeight="1">
      <c r="A10" s="32" t="s">
        <v>82</v>
      </c>
      <c r="B10" s="9" t="s">
        <v>53</v>
      </c>
      <c r="C10" s="4" t="s">
        <v>54</v>
      </c>
      <c r="D10" s="4" t="s">
        <v>52</v>
      </c>
      <c r="E10" s="4" t="s">
        <v>53</v>
      </c>
      <c r="F10" s="4" t="s">
        <v>54</v>
      </c>
      <c r="G10" s="4" t="s">
        <v>52</v>
      </c>
      <c r="H10" s="4" t="s">
        <v>53</v>
      </c>
      <c r="I10" s="4" t="s">
        <v>54</v>
      </c>
      <c r="J10" s="7" t="s">
        <v>52</v>
      </c>
    </row>
    <row r="11" spans="1:10" ht="15.75" customHeight="1" thickBot="1">
      <c r="A11" s="30"/>
      <c r="B11" s="817" t="s">
        <v>62</v>
      </c>
      <c r="C11" s="818"/>
      <c r="D11" s="41"/>
      <c r="E11" s="818" t="s">
        <v>62</v>
      </c>
      <c r="F11" s="818"/>
      <c r="G11" s="41"/>
      <c r="H11" s="818" t="s">
        <v>62</v>
      </c>
      <c r="I11" s="818"/>
      <c r="J11" s="42"/>
    </row>
    <row r="12" spans="1:10" ht="15.75" customHeight="1">
      <c r="A12" s="819" t="s">
        <v>32</v>
      </c>
      <c r="B12" s="820">
        <v>86310</v>
      </c>
      <c r="C12" s="821">
        <v>112191</v>
      </c>
      <c r="D12" s="821">
        <v>105028</v>
      </c>
      <c r="E12" s="821">
        <v>211052</v>
      </c>
      <c r="F12" s="821">
        <v>200743</v>
      </c>
      <c r="G12" s="821">
        <v>217489</v>
      </c>
      <c r="H12" s="821">
        <f aca="true" t="shared" si="0" ref="H12:J19">SUM(B12,E12)</f>
        <v>297362</v>
      </c>
      <c r="I12" s="821">
        <f t="shared" si="0"/>
        <v>312934</v>
      </c>
      <c r="J12" s="822">
        <f t="shared" si="0"/>
        <v>322517</v>
      </c>
    </row>
    <row r="13" spans="1:10" ht="15.75" customHeight="1">
      <c r="A13" s="371" t="s">
        <v>38</v>
      </c>
      <c r="B13" s="823">
        <v>20263</v>
      </c>
      <c r="C13" s="824">
        <v>102802</v>
      </c>
      <c r="D13" s="824">
        <v>93117</v>
      </c>
      <c r="E13" s="824">
        <v>159993</v>
      </c>
      <c r="F13" s="824">
        <v>64230</v>
      </c>
      <c r="G13" s="824">
        <v>57499</v>
      </c>
      <c r="H13" s="824">
        <f t="shared" si="0"/>
        <v>180256</v>
      </c>
      <c r="I13" s="824">
        <f t="shared" si="0"/>
        <v>167032</v>
      </c>
      <c r="J13" s="825">
        <f t="shared" si="0"/>
        <v>150616</v>
      </c>
    </row>
    <row r="14" spans="1:10" ht="15.75" customHeight="1">
      <c r="A14" s="371" t="s">
        <v>551</v>
      </c>
      <c r="B14" s="826">
        <v>5205</v>
      </c>
      <c r="C14" s="827">
        <v>8657</v>
      </c>
      <c r="D14" s="824">
        <v>6630</v>
      </c>
      <c r="E14" s="827">
        <v>138417</v>
      </c>
      <c r="F14" s="827">
        <v>147299</v>
      </c>
      <c r="G14" s="827">
        <v>149691</v>
      </c>
      <c r="H14" s="824">
        <f t="shared" si="0"/>
        <v>143622</v>
      </c>
      <c r="I14" s="824">
        <f t="shared" si="0"/>
        <v>155956</v>
      </c>
      <c r="J14" s="825">
        <f t="shared" si="0"/>
        <v>156321</v>
      </c>
    </row>
    <row r="15" spans="1:10" s="43" customFormat="1" ht="15.75" customHeight="1">
      <c r="A15" s="371" t="s">
        <v>552</v>
      </c>
      <c r="B15" s="826">
        <v>3000</v>
      </c>
      <c r="C15" s="827">
        <v>3000</v>
      </c>
      <c r="D15" s="824">
        <v>3631</v>
      </c>
      <c r="E15" s="827">
        <v>32816</v>
      </c>
      <c r="F15" s="827">
        <v>33656</v>
      </c>
      <c r="G15" s="827">
        <v>29240</v>
      </c>
      <c r="H15" s="824">
        <f t="shared" si="0"/>
        <v>35816</v>
      </c>
      <c r="I15" s="824">
        <f t="shared" si="0"/>
        <v>36656</v>
      </c>
      <c r="J15" s="825">
        <f t="shared" si="0"/>
        <v>32871</v>
      </c>
    </row>
    <row r="16" spans="1:10" ht="15.75" customHeight="1">
      <c r="A16" s="371" t="s">
        <v>553</v>
      </c>
      <c r="B16" s="826">
        <v>8036</v>
      </c>
      <c r="C16" s="827">
        <v>28877</v>
      </c>
      <c r="D16" s="824">
        <v>27108</v>
      </c>
      <c r="E16" s="827">
        <v>312036</v>
      </c>
      <c r="F16" s="827">
        <v>323350</v>
      </c>
      <c r="G16" s="827">
        <v>317061</v>
      </c>
      <c r="H16" s="824">
        <f t="shared" si="0"/>
        <v>320072</v>
      </c>
      <c r="I16" s="824">
        <f t="shared" si="0"/>
        <v>352227</v>
      </c>
      <c r="J16" s="825">
        <f t="shared" si="0"/>
        <v>344169</v>
      </c>
    </row>
    <row r="17" spans="1:10" ht="15.75" customHeight="1">
      <c r="A17" s="371" t="s">
        <v>501</v>
      </c>
      <c r="B17" s="826">
        <v>34390</v>
      </c>
      <c r="C17" s="827">
        <v>71519</v>
      </c>
      <c r="D17" s="824">
        <v>73615</v>
      </c>
      <c r="E17" s="827">
        <v>344255</v>
      </c>
      <c r="F17" s="827">
        <v>365634</v>
      </c>
      <c r="G17" s="827">
        <v>365334</v>
      </c>
      <c r="H17" s="824">
        <f t="shared" si="0"/>
        <v>378645</v>
      </c>
      <c r="I17" s="824">
        <f t="shared" si="0"/>
        <v>437153</v>
      </c>
      <c r="J17" s="825">
        <f t="shared" si="0"/>
        <v>438949</v>
      </c>
    </row>
    <row r="18" spans="1:10" ht="15.75" customHeight="1">
      <c r="A18" s="371" t="s">
        <v>39</v>
      </c>
      <c r="B18" s="826">
        <v>10375</v>
      </c>
      <c r="C18" s="827">
        <v>11437</v>
      </c>
      <c r="D18" s="824">
        <v>12731</v>
      </c>
      <c r="E18" s="827">
        <v>43912</v>
      </c>
      <c r="F18" s="827">
        <v>45692</v>
      </c>
      <c r="G18" s="827">
        <v>45212</v>
      </c>
      <c r="H18" s="824">
        <f t="shared" si="0"/>
        <v>54287</v>
      </c>
      <c r="I18" s="824">
        <f t="shared" si="0"/>
        <v>57129</v>
      </c>
      <c r="J18" s="825">
        <f t="shared" si="0"/>
        <v>57943</v>
      </c>
    </row>
    <row r="19" spans="1:10" s="43" customFormat="1" ht="15" customHeight="1" thickBot="1">
      <c r="A19" s="371" t="s">
        <v>523</v>
      </c>
      <c r="B19" s="828">
        <v>710</v>
      </c>
      <c r="C19" s="829">
        <v>1024</v>
      </c>
      <c r="D19" s="830">
        <v>908</v>
      </c>
      <c r="E19" s="829">
        <v>21045</v>
      </c>
      <c r="F19" s="829">
        <v>20663</v>
      </c>
      <c r="G19" s="829">
        <v>21251</v>
      </c>
      <c r="H19" s="830">
        <f t="shared" si="0"/>
        <v>21755</v>
      </c>
      <c r="I19" s="830">
        <f t="shared" si="0"/>
        <v>21687</v>
      </c>
      <c r="J19" s="831">
        <f t="shared" si="0"/>
        <v>22159</v>
      </c>
    </row>
    <row r="20" spans="1:10" ht="16.5" customHeight="1" thickBot="1">
      <c r="A20" s="832" t="s">
        <v>61</v>
      </c>
      <c r="B20" s="833">
        <f aca="true" t="shared" si="1" ref="B20:J20">SUM(B12:B19)</f>
        <v>168289</v>
      </c>
      <c r="C20" s="834">
        <f t="shared" si="1"/>
        <v>339507</v>
      </c>
      <c r="D20" s="834">
        <f t="shared" si="1"/>
        <v>322768</v>
      </c>
      <c r="E20" s="834">
        <f t="shared" si="1"/>
        <v>1263526</v>
      </c>
      <c r="F20" s="834">
        <f t="shared" si="1"/>
        <v>1201267</v>
      </c>
      <c r="G20" s="834">
        <f t="shared" si="1"/>
        <v>1202777</v>
      </c>
      <c r="H20" s="834">
        <f t="shared" si="1"/>
        <v>1431815</v>
      </c>
      <c r="I20" s="834">
        <f t="shared" si="1"/>
        <v>1540774</v>
      </c>
      <c r="J20" s="835">
        <f t="shared" si="1"/>
        <v>1525545</v>
      </c>
    </row>
    <row r="21" spans="1:10" ht="12.75">
      <c r="A21" s="836"/>
      <c r="B21" s="836"/>
      <c r="C21" s="836"/>
      <c r="D21" s="836"/>
      <c r="E21" s="836"/>
      <c r="F21" s="836"/>
      <c r="G21" s="836"/>
      <c r="H21" s="836"/>
      <c r="I21" s="836"/>
      <c r="J21" s="335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X20"/>
  <sheetViews>
    <sheetView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5" sqref="T5"/>
    </sheetView>
  </sheetViews>
  <sheetFormatPr defaultColWidth="9.140625" defaultRowHeight="12.75"/>
  <cols>
    <col min="1" max="1" width="8.57421875" style="19" customWidth="1"/>
    <col min="2" max="2" width="7.8515625" style="19" bestFit="1" customWidth="1"/>
    <col min="3" max="3" width="7.57421875" style="19" bestFit="1" customWidth="1"/>
    <col min="4" max="7" width="6.7109375" style="19" bestFit="1" customWidth="1"/>
    <col min="8" max="9" width="6.28125" style="19" customWidth="1"/>
    <col min="10" max="10" width="6.57421875" style="19" bestFit="1" customWidth="1"/>
    <col min="11" max="13" width="5.7109375" style="19" bestFit="1" customWidth="1"/>
    <col min="14" max="14" width="5.57421875" style="19" customWidth="1"/>
    <col min="15" max="15" width="5.421875" style="19" customWidth="1"/>
    <col min="16" max="16" width="5.140625" style="19" customWidth="1"/>
    <col min="17" max="18" width="5.7109375" style="19" bestFit="1" customWidth="1"/>
    <col min="19" max="19" width="5.421875" style="19" customWidth="1"/>
    <col min="20" max="20" width="6.00390625" style="19" bestFit="1" customWidth="1"/>
    <col min="21" max="22" width="7.8515625" style="19" bestFit="1" customWidth="1"/>
    <col min="23" max="23" width="8.140625" style="19" customWidth="1"/>
  </cols>
  <sheetData>
    <row r="1" spans="1:24" ht="12.75">
      <c r="A1" s="14"/>
      <c r="B1" s="14"/>
      <c r="C1" s="14"/>
      <c r="D1" s="14"/>
      <c r="E1" s="14"/>
      <c r="F1" s="14"/>
      <c r="G1" s="14"/>
      <c r="H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3" t="s">
        <v>1007</v>
      </c>
      <c r="V1" s="11"/>
      <c r="W1" s="37"/>
      <c r="X1" s="1"/>
    </row>
    <row r="2" spans="1:24" ht="12.75">
      <c r="A2" s="14"/>
      <c r="B2" s="14"/>
      <c r="C2" s="14"/>
      <c r="D2" s="14"/>
      <c r="E2" s="14"/>
      <c r="F2" s="14"/>
      <c r="G2" s="14"/>
      <c r="H2"/>
      <c r="I2" s="15"/>
      <c r="J2" s="15"/>
      <c r="K2" s="15"/>
      <c r="L2" s="15"/>
      <c r="M2" s="15"/>
      <c r="N2" s="15"/>
      <c r="O2" s="15"/>
      <c r="P2" s="15"/>
      <c r="Q2" s="15"/>
      <c r="R2" s="15" t="s">
        <v>48</v>
      </c>
      <c r="S2" s="15"/>
      <c r="T2" s="15"/>
      <c r="U2" s="40"/>
      <c r="V2" s="39"/>
      <c r="W2" s="16"/>
      <c r="X2" s="1"/>
    </row>
    <row r="3" spans="1:24" ht="12.75">
      <c r="A3" s="14"/>
      <c r="B3" s="14"/>
      <c r="C3" s="14"/>
      <c r="D3" s="14"/>
      <c r="E3" s="14"/>
      <c r="F3" s="14"/>
      <c r="G3" s="14"/>
      <c r="H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2"/>
      <c r="V3" s="2"/>
      <c r="W3" s="16"/>
      <c r="X3" s="1"/>
    </row>
    <row r="4" spans="1:24" ht="19.5">
      <c r="A4" s="10" t="s">
        <v>63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"/>
    </row>
    <row r="5" spans="1:24" ht="19.5">
      <c r="A5" s="10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"/>
    </row>
    <row r="6" spans="1:24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"/>
    </row>
    <row r="7" spans="1:24" ht="13.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/>
      <c r="V7" s="18"/>
      <c r="W7" s="37" t="s">
        <v>50</v>
      </c>
      <c r="X7" s="1"/>
    </row>
    <row r="8" spans="1:24" ht="16.5" customHeight="1">
      <c r="A8" s="21" t="s">
        <v>64</v>
      </c>
      <c r="B8" s="22" t="s">
        <v>66</v>
      </c>
      <c r="C8" s="22"/>
      <c r="D8" s="22"/>
      <c r="E8" s="22" t="s">
        <v>67</v>
      </c>
      <c r="F8" s="22"/>
      <c r="G8" s="22"/>
      <c r="H8" s="954" t="s">
        <v>68</v>
      </c>
      <c r="I8" s="955"/>
      <c r="J8" s="956"/>
      <c r="K8" s="957" t="s">
        <v>69</v>
      </c>
      <c r="L8" s="958"/>
      <c r="M8" s="959"/>
      <c r="N8" s="931" t="s">
        <v>70</v>
      </c>
      <c r="O8" s="932"/>
      <c r="P8" s="933"/>
      <c r="Q8" s="22" t="s">
        <v>89</v>
      </c>
      <c r="R8" s="22"/>
      <c r="S8" s="22"/>
      <c r="T8" s="23" t="s">
        <v>71</v>
      </c>
      <c r="U8" s="22" t="s">
        <v>72</v>
      </c>
      <c r="V8" s="22"/>
      <c r="W8" s="837"/>
      <c r="X8" s="838"/>
    </row>
    <row r="9" spans="1:24" ht="17.25" customHeight="1">
      <c r="A9" s="24" t="s">
        <v>73</v>
      </c>
      <c r="B9" s="25" t="s">
        <v>53</v>
      </c>
      <c r="C9" s="25" t="s">
        <v>58</v>
      </c>
      <c r="D9" s="25" t="s">
        <v>59</v>
      </c>
      <c r="E9" s="25" t="s">
        <v>53</v>
      </c>
      <c r="F9" s="25" t="s">
        <v>58</v>
      </c>
      <c r="G9" s="25" t="s">
        <v>59</v>
      </c>
      <c r="H9" s="25" t="s">
        <v>53</v>
      </c>
      <c r="I9" s="25" t="s">
        <v>58</v>
      </c>
      <c r="J9" s="25" t="s">
        <v>59</v>
      </c>
      <c r="K9" s="25" t="s">
        <v>86</v>
      </c>
      <c r="L9" s="25" t="s">
        <v>85</v>
      </c>
      <c r="M9" s="25" t="s">
        <v>59</v>
      </c>
      <c r="N9" s="25" t="s">
        <v>53</v>
      </c>
      <c r="O9" s="25" t="s">
        <v>58</v>
      </c>
      <c r="P9" s="25" t="s">
        <v>59</v>
      </c>
      <c r="Q9" s="25" t="s">
        <v>86</v>
      </c>
      <c r="R9" s="25" t="s">
        <v>58</v>
      </c>
      <c r="S9" s="25" t="s">
        <v>59</v>
      </c>
      <c r="T9" s="25" t="s">
        <v>75</v>
      </c>
      <c r="U9" s="25" t="s">
        <v>53</v>
      </c>
      <c r="V9" s="25" t="s">
        <v>58</v>
      </c>
      <c r="W9" s="839" t="s">
        <v>59</v>
      </c>
      <c r="X9" s="840" t="s">
        <v>52</v>
      </c>
    </row>
    <row r="10" spans="1:24" ht="15.75" customHeight="1" thickBot="1">
      <c r="A10" s="26"/>
      <c r="B10" s="27" t="s">
        <v>62</v>
      </c>
      <c r="C10" s="27"/>
      <c r="D10" s="28"/>
      <c r="E10" s="27" t="s">
        <v>62</v>
      </c>
      <c r="F10" s="27"/>
      <c r="G10" s="28"/>
      <c r="H10" s="38" t="s">
        <v>62</v>
      </c>
      <c r="I10" s="27"/>
      <c r="J10" s="28"/>
      <c r="K10" s="960" t="s">
        <v>62</v>
      </c>
      <c r="L10" s="961"/>
      <c r="M10" s="45"/>
      <c r="N10" s="952" t="s">
        <v>62</v>
      </c>
      <c r="O10" s="953"/>
      <c r="P10" s="490"/>
      <c r="Q10" s="952" t="s">
        <v>87</v>
      </c>
      <c r="R10" s="953"/>
      <c r="S10" s="28"/>
      <c r="T10" s="28"/>
      <c r="U10" s="27" t="s">
        <v>62</v>
      </c>
      <c r="V10" s="27"/>
      <c r="W10" s="489"/>
      <c r="X10" s="841" t="s">
        <v>90</v>
      </c>
    </row>
    <row r="11" spans="1:24" ht="18" customHeight="1">
      <c r="A11" s="44" t="s">
        <v>41</v>
      </c>
      <c r="B11" s="46">
        <v>83045</v>
      </c>
      <c r="C11" s="47">
        <v>82928</v>
      </c>
      <c r="D11" s="47">
        <v>80915</v>
      </c>
      <c r="E11" s="47">
        <v>22298</v>
      </c>
      <c r="F11" s="47">
        <v>22267</v>
      </c>
      <c r="G11" s="47">
        <v>21292</v>
      </c>
      <c r="H11" s="47">
        <v>192019</v>
      </c>
      <c r="I11" s="47">
        <v>207739</v>
      </c>
      <c r="J11" s="47">
        <v>202680</v>
      </c>
      <c r="K11" s="47"/>
      <c r="L11" s="47"/>
      <c r="M11" s="47"/>
      <c r="N11" s="47"/>
      <c r="O11" s="47"/>
      <c r="P11" s="47"/>
      <c r="Q11" s="47"/>
      <c r="R11" s="47"/>
      <c r="S11" s="47"/>
      <c r="T11" s="47">
        <v>-3240</v>
      </c>
      <c r="U11" s="47">
        <f aca="true" t="shared" si="0" ref="U11:U19">SUM(B11,E11,H11,K11,N11,Q11)</f>
        <v>297362</v>
      </c>
      <c r="V11" s="47">
        <f aca="true" t="shared" si="1" ref="V11:V19">SUM(C11,F11,I11,L11,O11,R11)</f>
        <v>312934</v>
      </c>
      <c r="W11" s="842">
        <f aca="true" t="shared" si="2" ref="W11:W19">SUM(D11,G11,J11,M11,P11,S11,T11)</f>
        <v>301647</v>
      </c>
      <c r="X11" s="843">
        <f aca="true" t="shared" si="3" ref="X11:X19">W11/V11</f>
        <v>0.9639316916666134</v>
      </c>
    </row>
    <row r="12" spans="1:24" ht="18" customHeight="1">
      <c r="A12" s="44" t="s">
        <v>42</v>
      </c>
      <c r="B12" s="46">
        <v>131374</v>
      </c>
      <c r="C12" s="47">
        <v>119436</v>
      </c>
      <c r="D12" s="47">
        <v>119587</v>
      </c>
      <c r="E12" s="47">
        <v>17735</v>
      </c>
      <c r="F12" s="47">
        <v>16449</v>
      </c>
      <c r="G12" s="47">
        <v>16480</v>
      </c>
      <c r="H12" s="47">
        <v>31147</v>
      </c>
      <c r="I12" s="47">
        <v>30874</v>
      </c>
      <c r="J12" s="47">
        <v>14278</v>
      </c>
      <c r="K12" s="47"/>
      <c r="L12" s="47">
        <v>273</v>
      </c>
      <c r="M12" s="47">
        <v>271</v>
      </c>
      <c r="N12" s="47"/>
      <c r="O12" s="47"/>
      <c r="P12" s="47"/>
      <c r="Q12" s="47"/>
      <c r="R12" s="47"/>
      <c r="S12" s="47"/>
      <c r="T12" s="47"/>
      <c r="U12" s="47">
        <f t="shared" si="0"/>
        <v>180256</v>
      </c>
      <c r="V12" s="47">
        <f t="shared" si="1"/>
        <v>167032</v>
      </c>
      <c r="W12" s="842">
        <f t="shared" si="2"/>
        <v>150616</v>
      </c>
      <c r="X12" s="844">
        <f t="shared" si="3"/>
        <v>0.9017194310072322</v>
      </c>
    </row>
    <row r="13" spans="1:24" s="43" customFormat="1" ht="18" customHeight="1">
      <c r="A13" s="20" t="s">
        <v>76</v>
      </c>
      <c r="B13" s="48">
        <v>94965</v>
      </c>
      <c r="C13" s="49">
        <v>101068</v>
      </c>
      <c r="D13" s="49">
        <v>101144</v>
      </c>
      <c r="E13" s="49">
        <v>25534</v>
      </c>
      <c r="F13" s="49">
        <v>27155</v>
      </c>
      <c r="G13" s="49">
        <v>27102</v>
      </c>
      <c r="H13" s="49">
        <v>23123</v>
      </c>
      <c r="I13" s="49">
        <v>27598</v>
      </c>
      <c r="J13" s="49">
        <v>27940</v>
      </c>
      <c r="K13" s="49"/>
      <c r="L13" s="49">
        <v>135</v>
      </c>
      <c r="M13" s="49">
        <v>135</v>
      </c>
      <c r="N13" s="49"/>
      <c r="O13" s="49"/>
      <c r="P13" s="49"/>
      <c r="Q13" s="49"/>
      <c r="R13" s="49"/>
      <c r="S13" s="49"/>
      <c r="T13" s="49"/>
      <c r="U13" s="47">
        <f t="shared" si="0"/>
        <v>143622</v>
      </c>
      <c r="V13" s="47">
        <f t="shared" si="1"/>
        <v>155956</v>
      </c>
      <c r="W13" s="842">
        <f t="shared" si="2"/>
        <v>156321</v>
      </c>
      <c r="X13" s="844">
        <f t="shared" si="3"/>
        <v>1.0023404037036088</v>
      </c>
    </row>
    <row r="14" spans="1:24" ht="18" customHeight="1">
      <c r="A14" s="20" t="s">
        <v>43</v>
      </c>
      <c r="B14" s="48">
        <v>25583</v>
      </c>
      <c r="C14" s="49">
        <v>26234</v>
      </c>
      <c r="D14" s="49">
        <v>23965</v>
      </c>
      <c r="E14" s="49">
        <v>6792</v>
      </c>
      <c r="F14" s="49">
        <v>6968</v>
      </c>
      <c r="G14" s="49">
        <v>6114</v>
      </c>
      <c r="H14" s="49">
        <v>3441</v>
      </c>
      <c r="I14" s="49">
        <v>3454</v>
      </c>
      <c r="J14" s="49">
        <v>2792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7">
        <f t="shared" si="0"/>
        <v>35816</v>
      </c>
      <c r="V14" s="47">
        <f t="shared" si="1"/>
        <v>36656</v>
      </c>
      <c r="W14" s="842">
        <f t="shared" si="2"/>
        <v>32871</v>
      </c>
      <c r="X14" s="844">
        <f t="shared" si="3"/>
        <v>0.8967426887821912</v>
      </c>
    </row>
    <row r="15" spans="1:24" ht="18" customHeight="1">
      <c r="A15" s="20" t="s">
        <v>44</v>
      </c>
      <c r="B15" s="48">
        <v>208505</v>
      </c>
      <c r="C15" s="49">
        <v>222682</v>
      </c>
      <c r="D15" s="49">
        <v>221100</v>
      </c>
      <c r="E15" s="49">
        <v>55755</v>
      </c>
      <c r="F15" s="49">
        <v>59139</v>
      </c>
      <c r="G15" s="49">
        <v>58480</v>
      </c>
      <c r="H15" s="49">
        <v>48972</v>
      </c>
      <c r="I15" s="49">
        <v>62685</v>
      </c>
      <c r="J15" s="49">
        <v>56868</v>
      </c>
      <c r="K15" s="49"/>
      <c r="L15" s="49">
        <v>744</v>
      </c>
      <c r="M15" s="49">
        <v>744</v>
      </c>
      <c r="N15" s="49"/>
      <c r="O15" s="49"/>
      <c r="P15" s="49"/>
      <c r="Q15" s="49">
        <v>6840</v>
      </c>
      <c r="R15" s="49">
        <v>6977</v>
      </c>
      <c r="S15" s="49">
        <v>6977</v>
      </c>
      <c r="T15" s="49"/>
      <c r="U15" s="47">
        <f t="shared" si="0"/>
        <v>320072</v>
      </c>
      <c r="V15" s="47">
        <f t="shared" si="1"/>
        <v>352227</v>
      </c>
      <c r="W15" s="842">
        <f t="shared" si="2"/>
        <v>344169</v>
      </c>
      <c r="X15" s="844">
        <f t="shared" si="3"/>
        <v>0.9771227077992317</v>
      </c>
    </row>
    <row r="16" spans="1:24" ht="18" customHeight="1">
      <c r="A16" s="20" t="s">
        <v>45</v>
      </c>
      <c r="B16" s="48">
        <v>222912</v>
      </c>
      <c r="C16" s="49">
        <v>245941</v>
      </c>
      <c r="D16" s="49">
        <v>243555</v>
      </c>
      <c r="E16" s="49">
        <v>59335</v>
      </c>
      <c r="F16" s="49">
        <v>64394</v>
      </c>
      <c r="G16" s="49">
        <v>62420</v>
      </c>
      <c r="H16" s="49">
        <v>80254</v>
      </c>
      <c r="I16" s="49">
        <v>105958</v>
      </c>
      <c r="J16" s="49">
        <v>112476</v>
      </c>
      <c r="K16" s="49">
        <v>10000</v>
      </c>
      <c r="L16" s="49">
        <v>12243</v>
      </c>
      <c r="M16" s="49">
        <v>12242</v>
      </c>
      <c r="N16" s="49"/>
      <c r="O16" s="49"/>
      <c r="P16" s="49"/>
      <c r="Q16" s="49">
        <v>6144</v>
      </c>
      <c r="R16" s="49">
        <v>8617</v>
      </c>
      <c r="S16" s="49">
        <v>8256</v>
      </c>
      <c r="T16" s="49"/>
      <c r="U16" s="47">
        <f t="shared" si="0"/>
        <v>378645</v>
      </c>
      <c r="V16" s="47">
        <f t="shared" si="1"/>
        <v>437153</v>
      </c>
      <c r="W16" s="842">
        <f t="shared" si="2"/>
        <v>438949</v>
      </c>
      <c r="X16" s="844">
        <f t="shared" si="3"/>
        <v>1.0041084014063726</v>
      </c>
    </row>
    <row r="17" spans="1:24" ht="18" customHeight="1">
      <c r="A17" s="20" t="s">
        <v>524</v>
      </c>
      <c r="B17" s="48">
        <v>22535</v>
      </c>
      <c r="C17" s="49">
        <v>22645</v>
      </c>
      <c r="D17" s="49">
        <v>22061</v>
      </c>
      <c r="E17" s="49">
        <v>5383</v>
      </c>
      <c r="F17" s="49">
        <v>5410</v>
      </c>
      <c r="G17" s="49">
        <v>5311</v>
      </c>
      <c r="H17" s="49">
        <v>26369</v>
      </c>
      <c r="I17" s="49">
        <v>29074</v>
      </c>
      <c r="J17" s="49">
        <v>30544</v>
      </c>
      <c r="K17" s="49"/>
      <c r="L17" s="49"/>
      <c r="M17" s="49">
        <v>27</v>
      </c>
      <c r="N17" s="49"/>
      <c r="O17" s="49"/>
      <c r="P17" s="49"/>
      <c r="Q17" s="49"/>
      <c r="R17" s="49"/>
      <c r="S17" s="49"/>
      <c r="T17" s="49"/>
      <c r="U17" s="47">
        <f t="shared" si="0"/>
        <v>54287</v>
      </c>
      <c r="V17" s="47">
        <f t="shared" si="1"/>
        <v>57129</v>
      </c>
      <c r="W17" s="842">
        <f t="shared" si="2"/>
        <v>57943</v>
      </c>
      <c r="X17" s="844">
        <f t="shared" si="3"/>
        <v>1.0142484552503983</v>
      </c>
    </row>
    <row r="18" spans="1:24" ht="18" customHeight="1" thickBot="1">
      <c r="A18" s="845" t="s">
        <v>46</v>
      </c>
      <c r="B18" s="846">
        <v>14571</v>
      </c>
      <c r="C18" s="847">
        <v>15261</v>
      </c>
      <c r="D18" s="847">
        <v>15403</v>
      </c>
      <c r="E18" s="847">
        <v>3720</v>
      </c>
      <c r="F18" s="847">
        <v>3907</v>
      </c>
      <c r="G18" s="847">
        <v>4018</v>
      </c>
      <c r="H18" s="847">
        <v>3464</v>
      </c>
      <c r="I18" s="847">
        <v>2519</v>
      </c>
      <c r="J18" s="847">
        <v>2738</v>
      </c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8">
        <f t="shared" si="0"/>
        <v>21755</v>
      </c>
      <c r="V18" s="848">
        <f t="shared" si="1"/>
        <v>21687</v>
      </c>
      <c r="W18" s="849">
        <f t="shared" si="2"/>
        <v>22159</v>
      </c>
      <c r="X18" s="850">
        <f t="shared" si="3"/>
        <v>1.0217641905288883</v>
      </c>
    </row>
    <row r="19" spans="1:24" s="43" customFormat="1" ht="18" customHeight="1" thickBot="1">
      <c r="A19" s="851" t="s">
        <v>47</v>
      </c>
      <c r="B19" s="812">
        <f aca="true" t="shared" si="4" ref="B19:T19">SUM(B11:B18)</f>
        <v>803490</v>
      </c>
      <c r="C19" s="813">
        <f t="shared" si="4"/>
        <v>836195</v>
      </c>
      <c r="D19" s="813">
        <f t="shared" si="4"/>
        <v>827730</v>
      </c>
      <c r="E19" s="813">
        <f t="shared" si="4"/>
        <v>196552</v>
      </c>
      <c r="F19" s="813">
        <f t="shared" si="4"/>
        <v>205689</v>
      </c>
      <c r="G19" s="813">
        <f t="shared" si="4"/>
        <v>201217</v>
      </c>
      <c r="H19" s="813">
        <f t="shared" si="4"/>
        <v>408789</v>
      </c>
      <c r="I19" s="813">
        <f t="shared" si="4"/>
        <v>469901</v>
      </c>
      <c r="J19" s="813">
        <f t="shared" si="4"/>
        <v>450316</v>
      </c>
      <c r="K19" s="813">
        <f t="shared" si="4"/>
        <v>10000</v>
      </c>
      <c r="L19" s="813">
        <f t="shared" si="4"/>
        <v>13395</v>
      </c>
      <c r="M19" s="813">
        <f t="shared" si="4"/>
        <v>13419</v>
      </c>
      <c r="N19" s="813">
        <f t="shared" si="4"/>
        <v>0</v>
      </c>
      <c r="O19" s="813">
        <f t="shared" si="4"/>
        <v>0</v>
      </c>
      <c r="P19" s="813">
        <f t="shared" si="4"/>
        <v>0</v>
      </c>
      <c r="Q19" s="813">
        <f t="shared" si="4"/>
        <v>12984</v>
      </c>
      <c r="R19" s="813">
        <f t="shared" si="4"/>
        <v>15594</v>
      </c>
      <c r="S19" s="813">
        <f t="shared" si="4"/>
        <v>15233</v>
      </c>
      <c r="T19" s="813">
        <f t="shared" si="4"/>
        <v>-3240</v>
      </c>
      <c r="U19" s="852">
        <f t="shared" si="0"/>
        <v>1431815</v>
      </c>
      <c r="V19" s="852">
        <f t="shared" si="1"/>
        <v>1540774</v>
      </c>
      <c r="W19" s="852">
        <f t="shared" si="2"/>
        <v>1504675</v>
      </c>
      <c r="X19" s="853">
        <f t="shared" si="3"/>
        <v>0.9765708663308181</v>
      </c>
    </row>
    <row r="20" spans="1:2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C13">
      <selection activeCell="A23" sqref="A23"/>
    </sheetView>
  </sheetViews>
  <sheetFormatPr defaultColWidth="9.140625" defaultRowHeight="12.75"/>
  <cols>
    <col min="1" max="1" width="36.421875" style="104" customWidth="1"/>
    <col min="2" max="2" width="0" style="52" hidden="1" customWidth="1"/>
    <col min="3" max="3" width="6.140625" style="104" customWidth="1"/>
    <col min="4" max="4" width="6.28125" style="104" customWidth="1"/>
    <col min="5" max="5" width="6.140625" style="104" customWidth="1"/>
    <col min="6" max="6" width="8.421875" style="104" customWidth="1"/>
    <col min="7" max="9" width="6.00390625" style="104" customWidth="1"/>
    <col min="10" max="10" width="8.140625" style="104" customWidth="1"/>
    <col min="11" max="13" width="6.00390625" style="104" customWidth="1"/>
    <col min="14" max="14" width="8.7109375" style="104" customWidth="1"/>
    <col min="15" max="16" width="7.00390625" style="104" customWidth="1"/>
    <col min="17" max="17" width="8.140625" style="104" customWidth="1"/>
    <col min="18" max="18" width="8.7109375" style="52" customWidth="1"/>
    <col min="19" max="16384" width="9.140625" style="52" customWidth="1"/>
  </cols>
  <sheetData>
    <row r="1" spans="1:18" ht="13.5" customHeight="1">
      <c r="A1" s="935" t="s">
        <v>912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6" t="s">
        <v>591</v>
      </c>
      <c r="R1" s="936"/>
    </row>
    <row r="2" spans="1:18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353" t="s">
        <v>49</v>
      </c>
    </row>
    <row r="3" spans="1:18" ht="16.5" customHeight="1" thickBot="1">
      <c r="A3" s="67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74" t="s">
        <v>50</v>
      </c>
      <c r="R3" s="50"/>
    </row>
    <row r="4" spans="1:18" ht="12" customHeight="1">
      <c r="A4" s="69"/>
      <c r="B4" s="70" t="s">
        <v>65</v>
      </c>
      <c r="C4" s="929" t="s">
        <v>66</v>
      </c>
      <c r="D4" s="929"/>
      <c r="E4" s="929"/>
      <c r="F4" s="929"/>
      <c r="G4" s="929" t="s">
        <v>67</v>
      </c>
      <c r="H4" s="929"/>
      <c r="I4" s="929"/>
      <c r="J4" s="929"/>
      <c r="K4" s="929" t="s">
        <v>68</v>
      </c>
      <c r="L4" s="929"/>
      <c r="M4" s="929"/>
      <c r="N4" s="929"/>
      <c r="O4" s="929" t="s">
        <v>95</v>
      </c>
      <c r="P4" s="929"/>
      <c r="Q4" s="929"/>
      <c r="R4" s="71"/>
    </row>
    <row r="5" spans="1:18" ht="12" customHeight="1">
      <c r="A5" s="72" t="s">
        <v>96</v>
      </c>
      <c r="B5" s="73" t="s">
        <v>74</v>
      </c>
      <c r="C5" s="74" t="s">
        <v>53</v>
      </c>
      <c r="D5" s="74" t="s">
        <v>58</v>
      </c>
      <c r="E5" s="74" t="s">
        <v>59</v>
      </c>
      <c r="F5" s="75" t="s">
        <v>97</v>
      </c>
      <c r="G5" s="74" t="s">
        <v>53</v>
      </c>
      <c r="H5" s="74" t="s">
        <v>58</v>
      </c>
      <c r="I5" s="74" t="s">
        <v>59</v>
      </c>
      <c r="J5" s="75" t="s">
        <v>97</v>
      </c>
      <c r="K5" s="74" t="s">
        <v>53</v>
      </c>
      <c r="L5" s="74" t="s">
        <v>58</v>
      </c>
      <c r="M5" s="74" t="s">
        <v>59</v>
      </c>
      <c r="N5" s="75" t="s">
        <v>97</v>
      </c>
      <c r="O5" s="74" t="s">
        <v>53</v>
      </c>
      <c r="P5" s="74" t="s">
        <v>58</v>
      </c>
      <c r="Q5" s="74" t="s">
        <v>59</v>
      </c>
      <c r="R5" s="76" t="s">
        <v>98</v>
      </c>
    </row>
    <row r="6" spans="1:18" ht="12" customHeight="1" thickBot="1">
      <c r="A6" s="77"/>
      <c r="B6" s="78"/>
      <c r="C6" s="934" t="s">
        <v>62</v>
      </c>
      <c r="D6" s="934"/>
      <c r="E6" s="79"/>
      <c r="F6" s="79"/>
      <c r="G6" s="934" t="s">
        <v>62</v>
      </c>
      <c r="H6" s="934"/>
      <c r="I6" s="79"/>
      <c r="J6" s="79"/>
      <c r="K6" s="934" t="s">
        <v>62</v>
      </c>
      <c r="L6" s="934"/>
      <c r="M6" s="79"/>
      <c r="N6" s="79"/>
      <c r="O6" s="79"/>
      <c r="P6" s="79"/>
      <c r="Q6" s="79"/>
      <c r="R6" s="80"/>
    </row>
    <row r="7" spans="1:18" ht="12.75" customHeight="1">
      <c r="A7" s="81" t="s">
        <v>652</v>
      </c>
      <c r="B7" s="82"/>
      <c r="C7" s="83"/>
      <c r="D7" s="83"/>
      <c r="E7" s="83"/>
      <c r="F7" s="84"/>
      <c r="G7" s="83"/>
      <c r="H7" s="83"/>
      <c r="I7" s="83"/>
      <c r="J7" s="312"/>
      <c r="K7" s="83"/>
      <c r="L7" s="83"/>
      <c r="M7" s="83">
        <v>963</v>
      </c>
      <c r="N7" s="84"/>
      <c r="O7" s="85">
        <f aca="true" t="shared" si="0" ref="O7:O16">SUM(C7,G7,K7)</f>
        <v>0</v>
      </c>
      <c r="P7" s="85">
        <f aca="true" t="shared" si="1" ref="P7:P16">SUM(D7,H7,L7)</f>
        <v>0</v>
      </c>
      <c r="Q7" s="85">
        <f aca="true" t="shared" si="2" ref="Q7:Q15">SUM(E7,I7,M7)</f>
        <v>963</v>
      </c>
      <c r="R7" s="86"/>
    </row>
    <row r="8" spans="1:18" ht="11.25" customHeight="1">
      <c r="A8" s="87" t="s">
        <v>653</v>
      </c>
      <c r="B8" s="88"/>
      <c r="C8" s="89"/>
      <c r="D8" s="89"/>
      <c r="E8" s="89"/>
      <c r="F8" s="90"/>
      <c r="G8" s="89"/>
      <c r="H8" s="89"/>
      <c r="I8" s="89"/>
      <c r="J8" s="91"/>
      <c r="K8" s="89">
        <v>25108</v>
      </c>
      <c r="L8" s="89">
        <v>25108</v>
      </c>
      <c r="M8" s="89">
        <v>23849</v>
      </c>
      <c r="N8" s="91">
        <f aca="true" t="shared" si="3" ref="N8:N16">M8/L8</f>
        <v>0.949856619404174</v>
      </c>
      <c r="O8" s="92">
        <f t="shared" si="0"/>
        <v>25108</v>
      </c>
      <c r="P8" s="92">
        <f t="shared" si="1"/>
        <v>25108</v>
      </c>
      <c r="Q8" s="92">
        <f t="shared" si="2"/>
        <v>23849</v>
      </c>
      <c r="R8" s="93">
        <f>Q8/P8</f>
        <v>0.949856619404174</v>
      </c>
    </row>
    <row r="9" spans="1:18" ht="11.25" customHeight="1">
      <c r="A9" s="87" t="s">
        <v>654</v>
      </c>
      <c r="B9" s="94"/>
      <c r="C9" s="89"/>
      <c r="D9" s="89"/>
      <c r="E9" s="89"/>
      <c r="F9" s="90"/>
      <c r="G9" s="89"/>
      <c r="H9" s="89"/>
      <c r="I9" s="89"/>
      <c r="J9" s="313"/>
      <c r="K9" s="89">
        <v>78466</v>
      </c>
      <c r="L9" s="89">
        <v>78466</v>
      </c>
      <c r="M9" s="89">
        <v>25002</v>
      </c>
      <c r="N9" s="91">
        <f t="shared" si="3"/>
        <v>0.3186348227257666</v>
      </c>
      <c r="O9" s="92">
        <f t="shared" si="0"/>
        <v>78466</v>
      </c>
      <c r="P9" s="92">
        <f t="shared" si="1"/>
        <v>78466</v>
      </c>
      <c r="Q9" s="92">
        <f t="shared" si="2"/>
        <v>25002</v>
      </c>
      <c r="R9" s="93">
        <f>Q9/P9</f>
        <v>0.3186348227257666</v>
      </c>
    </row>
    <row r="10" spans="1:18" ht="11.25" customHeight="1">
      <c r="A10" s="87" t="s">
        <v>598</v>
      </c>
      <c r="B10" s="94"/>
      <c r="C10" s="89"/>
      <c r="D10" s="89"/>
      <c r="E10" s="89"/>
      <c r="F10" s="90"/>
      <c r="G10" s="89"/>
      <c r="H10" s="89"/>
      <c r="I10" s="89"/>
      <c r="J10" s="88"/>
      <c r="K10" s="89"/>
      <c r="L10" s="89"/>
      <c r="M10" s="89">
        <v>6928</v>
      </c>
      <c r="N10" s="91"/>
      <c r="O10" s="92">
        <f t="shared" si="0"/>
        <v>0</v>
      </c>
      <c r="P10" s="92">
        <f t="shared" si="1"/>
        <v>0</v>
      </c>
      <c r="Q10" s="92">
        <f t="shared" si="2"/>
        <v>6928</v>
      </c>
      <c r="R10" s="93"/>
    </row>
    <row r="11" spans="1:18" ht="11.25" customHeight="1">
      <c r="A11" s="87" t="s">
        <v>655</v>
      </c>
      <c r="B11" s="94"/>
      <c r="C11" s="89"/>
      <c r="D11" s="89"/>
      <c r="E11" s="89"/>
      <c r="F11" s="90"/>
      <c r="G11" s="89"/>
      <c r="H11" s="89"/>
      <c r="I11" s="89"/>
      <c r="J11" s="91"/>
      <c r="K11" s="89"/>
      <c r="L11" s="89"/>
      <c r="M11" s="89"/>
      <c r="N11" s="91"/>
      <c r="O11" s="92">
        <f t="shared" si="0"/>
        <v>0</v>
      </c>
      <c r="P11" s="92">
        <f t="shared" si="1"/>
        <v>0</v>
      </c>
      <c r="Q11" s="92">
        <f t="shared" si="2"/>
        <v>0</v>
      </c>
      <c r="R11" s="93"/>
    </row>
    <row r="12" spans="1:18" ht="12.75">
      <c r="A12" s="87" t="s">
        <v>656</v>
      </c>
      <c r="B12" s="94"/>
      <c r="C12" s="89"/>
      <c r="D12" s="89"/>
      <c r="E12" s="89"/>
      <c r="F12" s="90"/>
      <c r="G12" s="89"/>
      <c r="H12" s="89"/>
      <c r="I12" s="89"/>
      <c r="J12" s="91"/>
      <c r="K12" s="89"/>
      <c r="L12" s="89"/>
      <c r="M12" s="89">
        <v>5</v>
      </c>
      <c r="N12" s="91"/>
      <c r="O12" s="92">
        <f t="shared" si="0"/>
        <v>0</v>
      </c>
      <c r="P12" s="92">
        <f t="shared" si="1"/>
        <v>0</v>
      </c>
      <c r="Q12" s="92">
        <f t="shared" si="2"/>
        <v>5</v>
      </c>
      <c r="R12" s="93"/>
    </row>
    <row r="13" spans="1:18" ht="12.75">
      <c r="A13" s="87" t="s">
        <v>657</v>
      </c>
      <c r="B13" s="94"/>
      <c r="C13" s="89"/>
      <c r="D13" s="89"/>
      <c r="E13" s="89"/>
      <c r="F13" s="90"/>
      <c r="G13" s="89"/>
      <c r="H13" s="89"/>
      <c r="I13" s="89"/>
      <c r="J13" s="91"/>
      <c r="K13" s="89">
        <v>4550</v>
      </c>
      <c r="L13" s="89">
        <v>5550</v>
      </c>
      <c r="M13" s="89">
        <v>3676</v>
      </c>
      <c r="N13" s="91">
        <f t="shared" si="3"/>
        <v>0.6623423423423423</v>
      </c>
      <c r="O13" s="92">
        <f t="shared" si="0"/>
        <v>4550</v>
      </c>
      <c r="P13" s="92">
        <f t="shared" si="1"/>
        <v>5550</v>
      </c>
      <c r="Q13" s="92">
        <f t="shared" si="2"/>
        <v>3676</v>
      </c>
      <c r="R13" s="93">
        <f>Q13/P13</f>
        <v>0.6623423423423423</v>
      </c>
    </row>
    <row r="14" spans="1:18" ht="12.75">
      <c r="A14" s="87" t="s">
        <v>604</v>
      </c>
      <c r="B14" s="94"/>
      <c r="C14" s="89">
        <v>573</v>
      </c>
      <c r="D14" s="89">
        <v>573</v>
      </c>
      <c r="E14" s="89">
        <v>266</v>
      </c>
      <c r="F14" s="90">
        <f>E14/D14</f>
        <v>0.4642233856893543</v>
      </c>
      <c r="G14" s="89">
        <v>144</v>
      </c>
      <c r="H14" s="89">
        <v>144</v>
      </c>
      <c r="I14" s="89">
        <v>65</v>
      </c>
      <c r="J14" s="91">
        <f>I14/H14</f>
        <v>0.4513888888888889</v>
      </c>
      <c r="K14" s="89">
        <v>3385</v>
      </c>
      <c r="L14" s="89">
        <v>3385</v>
      </c>
      <c r="M14" s="89">
        <v>3523</v>
      </c>
      <c r="N14" s="91">
        <f t="shared" si="3"/>
        <v>1.040768094534712</v>
      </c>
      <c r="O14" s="92">
        <f t="shared" si="0"/>
        <v>4102</v>
      </c>
      <c r="P14" s="92">
        <f t="shared" si="1"/>
        <v>4102</v>
      </c>
      <c r="Q14" s="92">
        <f t="shared" si="2"/>
        <v>3854</v>
      </c>
      <c r="R14" s="93">
        <f>Q14/P14</f>
        <v>0.9395416869819601</v>
      </c>
    </row>
    <row r="15" spans="1:18" ht="12.75">
      <c r="A15" s="87" t="s">
        <v>605</v>
      </c>
      <c r="B15" s="94"/>
      <c r="C15" s="89"/>
      <c r="D15" s="89"/>
      <c r="E15" s="89"/>
      <c r="F15" s="90"/>
      <c r="G15" s="89"/>
      <c r="H15" s="89"/>
      <c r="I15" s="89"/>
      <c r="J15" s="91"/>
      <c r="K15" s="89">
        <v>750</v>
      </c>
      <c r="L15" s="89">
        <v>811</v>
      </c>
      <c r="M15" s="89">
        <v>477</v>
      </c>
      <c r="N15" s="91">
        <f t="shared" si="3"/>
        <v>0.5881627620221949</v>
      </c>
      <c r="O15" s="92">
        <f t="shared" si="0"/>
        <v>750</v>
      </c>
      <c r="P15" s="92">
        <f t="shared" si="1"/>
        <v>811</v>
      </c>
      <c r="Q15" s="92">
        <f t="shared" si="2"/>
        <v>477</v>
      </c>
      <c r="R15" s="93">
        <f>Q15/P15</f>
        <v>0.5881627620221949</v>
      </c>
    </row>
    <row r="16" spans="1:18" ht="12.75">
      <c r="A16" s="87" t="s">
        <v>606</v>
      </c>
      <c r="B16" s="94"/>
      <c r="C16" s="89"/>
      <c r="D16" s="89"/>
      <c r="E16" s="89"/>
      <c r="F16" s="90"/>
      <c r="G16" s="89"/>
      <c r="H16" s="89"/>
      <c r="I16" s="89"/>
      <c r="J16" s="91"/>
      <c r="K16" s="89">
        <v>18093</v>
      </c>
      <c r="L16" s="89">
        <v>18093</v>
      </c>
      <c r="M16" s="89">
        <v>12236</v>
      </c>
      <c r="N16" s="91">
        <f t="shared" si="3"/>
        <v>0.676283645608799</v>
      </c>
      <c r="O16" s="92">
        <f t="shared" si="0"/>
        <v>18093</v>
      </c>
      <c r="P16" s="92">
        <f t="shared" si="1"/>
        <v>18093</v>
      </c>
      <c r="Q16" s="92">
        <f>SUM(E16,I16,M16)</f>
        <v>12236</v>
      </c>
      <c r="R16" s="93">
        <f>Q16/P16</f>
        <v>0.676283645608799</v>
      </c>
    </row>
    <row r="17" spans="1:18" ht="10.5" customHeight="1">
      <c r="A17" s="87" t="s">
        <v>607</v>
      </c>
      <c r="B17" s="94"/>
      <c r="C17" s="89">
        <v>6239</v>
      </c>
      <c r="D17" s="89">
        <v>6239</v>
      </c>
      <c r="E17" s="89">
        <v>3355</v>
      </c>
      <c r="F17" s="90">
        <f>E17/D17</f>
        <v>0.5377464337233531</v>
      </c>
      <c r="G17" s="89">
        <v>872</v>
      </c>
      <c r="H17" s="89">
        <v>872</v>
      </c>
      <c r="I17" s="89">
        <v>818</v>
      </c>
      <c r="J17" s="91">
        <f>I17/H17</f>
        <v>0.9380733944954128</v>
      </c>
      <c r="K17" s="89"/>
      <c r="L17" s="89"/>
      <c r="M17" s="89">
        <v>200</v>
      </c>
      <c r="N17" s="91"/>
      <c r="O17" s="92">
        <f>SUM(C17,G17,K17)</f>
        <v>7111</v>
      </c>
      <c r="P17" s="92">
        <f>SUM(D17,H17,L17)</f>
        <v>7111</v>
      </c>
      <c r="Q17" s="92">
        <f>SUM(E17,I17,M17)</f>
        <v>4373</v>
      </c>
      <c r="R17" s="93">
        <f>Q17/P17</f>
        <v>0.6149627337927155</v>
      </c>
    </row>
    <row r="18" spans="1:18" ht="11.25" customHeight="1">
      <c r="A18" s="87" t="s">
        <v>948</v>
      </c>
      <c r="B18" s="94"/>
      <c r="C18" s="89"/>
      <c r="D18" s="89"/>
      <c r="E18" s="89"/>
      <c r="F18" s="90"/>
      <c r="G18" s="89"/>
      <c r="H18" s="89"/>
      <c r="I18" s="89"/>
      <c r="J18" s="91"/>
      <c r="K18" s="89"/>
      <c r="L18" s="89"/>
      <c r="M18" s="89">
        <v>2223</v>
      </c>
      <c r="N18" s="91"/>
      <c r="O18" s="92">
        <f>SUM(C18,G18,K18)</f>
        <v>0</v>
      </c>
      <c r="P18" s="92">
        <f>SUM(D18,H18,L18)</f>
        <v>0</v>
      </c>
      <c r="Q18" s="92">
        <f>SUM(E18,I18,M18)</f>
        <v>2223</v>
      </c>
      <c r="R18" s="95"/>
    </row>
    <row r="19" spans="1:18" ht="11.25" customHeight="1">
      <c r="A19" s="87" t="s">
        <v>658</v>
      </c>
      <c r="B19" s="94"/>
      <c r="C19" s="89"/>
      <c r="D19" s="89"/>
      <c r="E19" s="89">
        <v>74</v>
      </c>
      <c r="F19" s="90"/>
      <c r="G19" s="89"/>
      <c r="H19" s="89"/>
      <c r="I19" s="89">
        <v>20</v>
      </c>
      <c r="J19" s="91"/>
      <c r="K19" s="89"/>
      <c r="L19" s="89"/>
      <c r="M19" s="89"/>
      <c r="N19" s="91"/>
      <c r="O19" s="92">
        <f aca="true" t="shared" si="4" ref="O19:Q25">SUM(C19,G19,K19)</f>
        <v>0</v>
      </c>
      <c r="P19" s="92">
        <f t="shared" si="4"/>
        <v>0</v>
      </c>
      <c r="Q19" s="92">
        <f t="shared" si="4"/>
        <v>94</v>
      </c>
      <c r="R19" s="93"/>
    </row>
    <row r="20" spans="1:18" ht="11.25" customHeight="1">
      <c r="A20" s="87" t="s">
        <v>915</v>
      </c>
      <c r="B20" s="94"/>
      <c r="C20" s="89"/>
      <c r="D20" s="89">
        <v>5791</v>
      </c>
      <c r="E20" s="89">
        <v>5791</v>
      </c>
      <c r="F20" s="90">
        <f>E20/D20</f>
        <v>1</v>
      </c>
      <c r="G20" s="89"/>
      <c r="H20" s="89">
        <v>1408</v>
      </c>
      <c r="I20" s="89">
        <v>1408</v>
      </c>
      <c r="J20" s="91">
        <f>I20/H20</f>
        <v>1</v>
      </c>
      <c r="K20" s="89"/>
      <c r="L20" s="89">
        <v>500</v>
      </c>
      <c r="M20" s="89">
        <v>409</v>
      </c>
      <c r="N20" s="91"/>
      <c r="O20" s="92">
        <f t="shared" si="4"/>
        <v>0</v>
      </c>
      <c r="P20" s="92">
        <f t="shared" si="4"/>
        <v>7699</v>
      </c>
      <c r="Q20" s="92">
        <f t="shared" si="4"/>
        <v>7608</v>
      </c>
      <c r="R20" s="93">
        <f>Q20/P20</f>
        <v>0.9881802831536564</v>
      </c>
    </row>
    <row r="21" spans="1:18" ht="11.25" customHeight="1">
      <c r="A21" s="87" t="s">
        <v>659</v>
      </c>
      <c r="B21" s="94"/>
      <c r="C21" s="89"/>
      <c r="D21" s="89"/>
      <c r="E21" s="89">
        <v>10</v>
      </c>
      <c r="F21" s="90"/>
      <c r="G21" s="89"/>
      <c r="H21" s="89"/>
      <c r="I21" s="89">
        <v>3</v>
      </c>
      <c r="J21" s="91"/>
      <c r="K21" s="89"/>
      <c r="L21" s="89"/>
      <c r="M21" s="89"/>
      <c r="N21" s="91"/>
      <c r="O21" s="92">
        <f t="shared" si="4"/>
        <v>0</v>
      </c>
      <c r="P21" s="92">
        <f t="shared" si="4"/>
        <v>0</v>
      </c>
      <c r="Q21" s="92">
        <f t="shared" si="4"/>
        <v>13</v>
      </c>
      <c r="R21" s="93"/>
    </row>
    <row r="22" spans="1:18" ht="11.25" customHeight="1">
      <c r="A22" s="87" t="s">
        <v>660</v>
      </c>
      <c r="B22" s="94"/>
      <c r="C22" s="89">
        <v>33987</v>
      </c>
      <c r="D22" s="89">
        <v>33987</v>
      </c>
      <c r="E22" s="89">
        <v>32514</v>
      </c>
      <c r="F22" s="90">
        <f>E22/D22</f>
        <v>0.9566598993732898</v>
      </c>
      <c r="G22" s="89">
        <v>8543</v>
      </c>
      <c r="H22" s="89">
        <v>8543</v>
      </c>
      <c r="I22" s="89">
        <v>8271</v>
      </c>
      <c r="J22" s="91">
        <f>I22/H22</f>
        <v>0.9681610675406765</v>
      </c>
      <c r="K22" s="89">
        <v>552</v>
      </c>
      <c r="L22" s="89">
        <v>552</v>
      </c>
      <c r="M22" s="89">
        <v>464</v>
      </c>
      <c r="N22" s="91">
        <f>M22/L22</f>
        <v>0.8405797101449275</v>
      </c>
      <c r="O22" s="92">
        <f t="shared" si="4"/>
        <v>43082</v>
      </c>
      <c r="P22" s="92">
        <f t="shared" si="4"/>
        <v>43082</v>
      </c>
      <c r="Q22" s="92">
        <f t="shared" si="4"/>
        <v>41249</v>
      </c>
      <c r="R22" s="93">
        <f>Q22/P22</f>
        <v>0.9574532287266143</v>
      </c>
    </row>
    <row r="23" spans="1:18" ht="12.75">
      <c r="A23" s="87" t="s">
        <v>661</v>
      </c>
      <c r="B23" s="94"/>
      <c r="C23" s="89">
        <v>126817</v>
      </c>
      <c r="D23" s="89">
        <v>126817</v>
      </c>
      <c r="E23" s="89">
        <v>122587</v>
      </c>
      <c r="F23" s="90">
        <f>E23/D23</f>
        <v>0.9666448504538036</v>
      </c>
      <c r="G23" s="89">
        <v>31392</v>
      </c>
      <c r="H23" s="89">
        <v>31392</v>
      </c>
      <c r="I23" s="89">
        <v>30472</v>
      </c>
      <c r="J23" s="91">
        <f>I23/H23</f>
        <v>0.9706931702344547</v>
      </c>
      <c r="K23" s="89">
        <v>102518</v>
      </c>
      <c r="L23" s="89">
        <v>112862</v>
      </c>
      <c r="M23" s="89">
        <v>102848</v>
      </c>
      <c r="N23" s="91">
        <f>M23/L23</f>
        <v>0.9112721730963478</v>
      </c>
      <c r="O23" s="92">
        <f t="shared" si="4"/>
        <v>260727</v>
      </c>
      <c r="P23" s="92">
        <f t="shared" si="4"/>
        <v>271071</v>
      </c>
      <c r="Q23" s="92">
        <f t="shared" si="4"/>
        <v>255907</v>
      </c>
      <c r="R23" s="93">
        <f>Q23/P23</f>
        <v>0.9440589365885691</v>
      </c>
    </row>
    <row r="24" spans="1:18" ht="12.75">
      <c r="A24" s="87" t="s">
        <v>662</v>
      </c>
      <c r="B24" s="94"/>
      <c r="C24" s="89"/>
      <c r="D24" s="89"/>
      <c r="E24" s="89"/>
      <c r="F24" s="90"/>
      <c r="G24" s="89"/>
      <c r="H24" s="89"/>
      <c r="I24" s="89"/>
      <c r="J24" s="91"/>
      <c r="K24" s="89">
        <v>400</v>
      </c>
      <c r="L24" s="89">
        <v>220</v>
      </c>
      <c r="M24" s="89">
        <v>170</v>
      </c>
      <c r="N24" s="91">
        <f>M24/L24</f>
        <v>0.7727272727272727</v>
      </c>
      <c r="O24" s="92">
        <f t="shared" si="4"/>
        <v>400</v>
      </c>
      <c r="P24" s="92">
        <f t="shared" si="4"/>
        <v>220</v>
      </c>
      <c r="Q24" s="92">
        <f t="shared" si="4"/>
        <v>170</v>
      </c>
      <c r="R24" s="93">
        <f>Q24/P24</f>
        <v>0.7727272727272727</v>
      </c>
    </row>
    <row r="25" spans="1:18" ht="12.75">
      <c r="A25" s="87" t="s">
        <v>672</v>
      </c>
      <c r="B25" s="94"/>
      <c r="C25" s="89"/>
      <c r="D25" s="89"/>
      <c r="E25" s="89"/>
      <c r="F25" s="90"/>
      <c r="G25" s="89"/>
      <c r="H25" s="89"/>
      <c r="I25" s="89"/>
      <c r="J25" s="91"/>
      <c r="K25" s="89"/>
      <c r="L25" s="89"/>
      <c r="M25" s="89">
        <v>28</v>
      </c>
      <c r="N25" s="91"/>
      <c r="O25" s="92">
        <f t="shared" si="4"/>
        <v>0</v>
      </c>
      <c r="P25" s="92"/>
      <c r="Q25" s="92">
        <f t="shared" si="4"/>
        <v>28</v>
      </c>
      <c r="R25" s="95"/>
    </row>
    <row r="26" spans="1:18" ht="12.75">
      <c r="A26" s="87" t="s">
        <v>663</v>
      </c>
      <c r="B26" s="94"/>
      <c r="C26" s="89"/>
      <c r="D26" s="89"/>
      <c r="E26" s="89"/>
      <c r="F26" s="90"/>
      <c r="G26" s="89"/>
      <c r="H26" s="89"/>
      <c r="I26" s="89"/>
      <c r="J26" s="91"/>
      <c r="K26" s="89">
        <v>3750</v>
      </c>
      <c r="L26" s="89">
        <v>3750</v>
      </c>
      <c r="M26" s="89">
        <v>2004</v>
      </c>
      <c r="N26" s="91">
        <f aca="true" t="shared" si="5" ref="N26:N32">M26/L26</f>
        <v>0.5344</v>
      </c>
      <c r="O26" s="92">
        <f aca="true" t="shared" si="6" ref="O26:O45">SUM(C26,G26,K26)</f>
        <v>3750</v>
      </c>
      <c r="P26" s="92">
        <f aca="true" t="shared" si="7" ref="P26:P45">SUM(D26,H26,L26)</f>
        <v>3750</v>
      </c>
      <c r="Q26" s="92">
        <f aca="true" t="shared" si="8" ref="Q26:Q45">SUM(E26,I26,M26)</f>
        <v>2004</v>
      </c>
      <c r="R26" s="93">
        <f aca="true" t="shared" si="9" ref="R26:R32">Q26/P26</f>
        <v>0.5344</v>
      </c>
    </row>
    <row r="27" spans="1:18" ht="12.75">
      <c r="A27" s="87" t="s">
        <v>618</v>
      </c>
      <c r="B27" s="94"/>
      <c r="C27" s="89"/>
      <c r="D27" s="89"/>
      <c r="E27" s="89"/>
      <c r="F27" s="90"/>
      <c r="G27" s="89"/>
      <c r="H27" s="89"/>
      <c r="I27" s="89"/>
      <c r="J27" s="91"/>
      <c r="K27" s="89">
        <v>27500</v>
      </c>
      <c r="L27" s="89">
        <v>27500</v>
      </c>
      <c r="M27" s="89">
        <v>29470</v>
      </c>
      <c r="N27" s="91">
        <f t="shared" si="5"/>
        <v>1.0716363636363637</v>
      </c>
      <c r="O27" s="92">
        <f t="shared" si="6"/>
        <v>27500</v>
      </c>
      <c r="P27" s="92">
        <f t="shared" si="7"/>
        <v>27500</v>
      </c>
      <c r="Q27" s="92">
        <f t="shared" si="8"/>
        <v>29470</v>
      </c>
      <c r="R27" s="93">
        <f t="shared" si="9"/>
        <v>1.0716363636363637</v>
      </c>
    </row>
    <row r="28" spans="1:18" ht="12.75">
      <c r="A28" s="87" t="s">
        <v>664</v>
      </c>
      <c r="B28" s="94"/>
      <c r="C28" s="89">
        <v>1128</v>
      </c>
      <c r="D28" s="89">
        <v>1128</v>
      </c>
      <c r="E28" s="89">
        <v>1135</v>
      </c>
      <c r="F28" s="90">
        <f>E28/D28</f>
        <v>1.0062056737588652</v>
      </c>
      <c r="G28" s="89">
        <v>305</v>
      </c>
      <c r="H28" s="89">
        <v>305</v>
      </c>
      <c r="I28" s="89">
        <v>307</v>
      </c>
      <c r="J28" s="91">
        <f>I28/H28</f>
        <v>1.0065573770491802</v>
      </c>
      <c r="K28" s="89">
        <v>8585</v>
      </c>
      <c r="L28" s="89">
        <v>8585</v>
      </c>
      <c r="M28" s="89">
        <v>9499</v>
      </c>
      <c r="N28" s="91">
        <f t="shared" si="5"/>
        <v>1.1064647641234713</v>
      </c>
      <c r="O28" s="92">
        <f t="shared" si="6"/>
        <v>10018</v>
      </c>
      <c r="P28" s="92">
        <f t="shared" si="7"/>
        <v>10018</v>
      </c>
      <c r="Q28" s="92">
        <f t="shared" si="8"/>
        <v>10941</v>
      </c>
      <c r="R28" s="93">
        <f t="shared" si="9"/>
        <v>1.0921341585146735</v>
      </c>
    </row>
    <row r="29" spans="1:18" ht="12.75">
      <c r="A29" s="87" t="s">
        <v>623</v>
      </c>
      <c r="B29" s="94"/>
      <c r="C29" s="89"/>
      <c r="D29" s="89"/>
      <c r="E29" s="89"/>
      <c r="F29" s="90"/>
      <c r="G29" s="89"/>
      <c r="H29" s="89"/>
      <c r="I29" s="89"/>
      <c r="J29" s="91"/>
      <c r="K29" s="89">
        <v>18760</v>
      </c>
      <c r="L29" s="89">
        <v>18543</v>
      </c>
      <c r="M29" s="89">
        <v>18515</v>
      </c>
      <c r="N29" s="91">
        <f t="shared" si="5"/>
        <v>0.9984899962249906</v>
      </c>
      <c r="O29" s="92">
        <f t="shared" si="6"/>
        <v>18760</v>
      </c>
      <c r="P29" s="92">
        <f t="shared" si="7"/>
        <v>18543</v>
      </c>
      <c r="Q29" s="92">
        <f t="shared" si="8"/>
        <v>18515</v>
      </c>
      <c r="R29" s="93">
        <f t="shared" si="9"/>
        <v>0.9984899962249906</v>
      </c>
    </row>
    <row r="30" spans="1:18" ht="12.75">
      <c r="A30" s="87" t="s">
        <v>665</v>
      </c>
      <c r="B30" s="94"/>
      <c r="C30" s="89"/>
      <c r="D30" s="89">
        <v>487</v>
      </c>
      <c r="E30" s="89">
        <v>500</v>
      </c>
      <c r="F30" s="90">
        <f>E30/D30</f>
        <v>1.0266940451745379</v>
      </c>
      <c r="G30" s="89"/>
      <c r="H30" s="89">
        <v>131</v>
      </c>
      <c r="I30" s="89">
        <v>140</v>
      </c>
      <c r="J30" s="91">
        <f>I30/H30</f>
        <v>1.0687022900763359</v>
      </c>
      <c r="K30" s="89">
        <v>3356</v>
      </c>
      <c r="L30" s="89">
        <v>2708</v>
      </c>
      <c r="M30" s="89">
        <v>1190</v>
      </c>
      <c r="N30" s="91">
        <f t="shared" si="5"/>
        <v>0.43943870014771047</v>
      </c>
      <c r="O30" s="92">
        <f t="shared" si="6"/>
        <v>3356</v>
      </c>
      <c r="P30" s="92">
        <f t="shared" si="7"/>
        <v>3326</v>
      </c>
      <c r="Q30" s="92">
        <f t="shared" si="8"/>
        <v>1830</v>
      </c>
      <c r="R30" s="93">
        <f t="shared" si="9"/>
        <v>0.550210463018641</v>
      </c>
    </row>
    <row r="31" spans="1:18" ht="11.25" customHeight="1">
      <c r="A31" s="87" t="s">
        <v>666</v>
      </c>
      <c r="B31" s="94"/>
      <c r="C31" s="89"/>
      <c r="D31" s="89"/>
      <c r="E31" s="89"/>
      <c r="F31" s="90"/>
      <c r="G31" s="89"/>
      <c r="H31" s="89"/>
      <c r="I31" s="89"/>
      <c r="J31" s="91"/>
      <c r="K31" s="89">
        <v>51625</v>
      </c>
      <c r="L31" s="89">
        <v>51625</v>
      </c>
      <c r="M31" s="89">
        <v>38123</v>
      </c>
      <c r="N31" s="91">
        <f t="shared" si="5"/>
        <v>0.7384600484261501</v>
      </c>
      <c r="O31" s="92">
        <f t="shared" si="6"/>
        <v>51625</v>
      </c>
      <c r="P31" s="92">
        <f t="shared" si="7"/>
        <v>51625</v>
      </c>
      <c r="Q31" s="92">
        <f t="shared" si="8"/>
        <v>38123</v>
      </c>
      <c r="R31" s="93">
        <f t="shared" si="9"/>
        <v>0.7384600484261501</v>
      </c>
    </row>
    <row r="32" spans="1:18" ht="11.25" customHeight="1">
      <c r="A32" s="87" t="s">
        <v>667</v>
      </c>
      <c r="B32" s="94"/>
      <c r="C32" s="89"/>
      <c r="D32" s="89">
        <v>1441</v>
      </c>
      <c r="E32" s="89">
        <v>1460</v>
      </c>
      <c r="F32" s="90">
        <f>E32/D32</f>
        <v>1.0131852879944483</v>
      </c>
      <c r="G32" s="89"/>
      <c r="H32" s="89">
        <v>389</v>
      </c>
      <c r="I32" s="89">
        <v>393</v>
      </c>
      <c r="J32" s="91">
        <f>I32/H32</f>
        <v>1.0102827763496145</v>
      </c>
      <c r="K32" s="89">
        <v>800</v>
      </c>
      <c r="L32" s="89">
        <v>1787</v>
      </c>
      <c r="M32" s="89">
        <v>2589</v>
      </c>
      <c r="N32" s="91">
        <f t="shared" si="5"/>
        <v>1.4487968662562956</v>
      </c>
      <c r="O32" s="92">
        <f t="shared" si="6"/>
        <v>800</v>
      </c>
      <c r="P32" s="92">
        <f t="shared" si="7"/>
        <v>3617</v>
      </c>
      <c r="Q32" s="92">
        <f t="shared" si="8"/>
        <v>4442</v>
      </c>
      <c r="R32" s="93">
        <f t="shared" si="9"/>
        <v>1.2280895769975118</v>
      </c>
    </row>
    <row r="33" spans="1:18" ht="10.5" customHeight="1">
      <c r="A33" s="87" t="s">
        <v>668</v>
      </c>
      <c r="B33" s="94"/>
      <c r="C33" s="89"/>
      <c r="D33" s="89"/>
      <c r="E33" s="89"/>
      <c r="F33" s="90"/>
      <c r="G33" s="89"/>
      <c r="H33" s="89"/>
      <c r="I33" s="89"/>
      <c r="J33" s="91"/>
      <c r="K33" s="89"/>
      <c r="L33" s="89"/>
      <c r="M33" s="89"/>
      <c r="N33" s="91"/>
      <c r="O33" s="92">
        <f t="shared" si="6"/>
        <v>0</v>
      </c>
      <c r="P33" s="92">
        <f t="shared" si="7"/>
        <v>0</v>
      </c>
      <c r="Q33" s="92">
        <f t="shared" si="8"/>
        <v>0</v>
      </c>
      <c r="R33" s="93"/>
    </row>
    <row r="34" spans="1:18" ht="11.25" customHeight="1">
      <c r="A34" s="87" t="s">
        <v>669</v>
      </c>
      <c r="B34" s="94"/>
      <c r="C34" s="89"/>
      <c r="D34" s="89"/>
      <c r="E34" s="89"/>
      <c r="F34" s="90"/>
      <c r="G34" s="89"/>
      <c r="H34" s="89"/>
      <c r="I34" s="89"/>
      <c r="J34" s="91"/>
      <c r="K34" s="89">
        <v>3072</v>
      </c>
      <c r="L34" s="89">
        <v>3072</v>
      </c>
      <c r="M34" s="89">
        <v>1165</v>
      </c>
      <c r="N34" s="91">
        <f>M34/L34</f>
        <v>0.3792317708333333</v>
      </c>
      <c r="O34" s="92">
        <f t="shared" si="6"/>
        <v>3072</v>
      </c>
      <c r="P34" s="92">
        <f t="shared" si="7"/>
        <v>3072</v>
      </c>
      <c r="Q34" s="92">
        <f t="shared" si="8"/>
        <v>1165</v>
      </c>
      <c r="R34" s="93">
        <f>Q34/P34</f>
        <v>0.3792317708333333</v>
      </c>
    </row>
    <row r="35" spans="1:18" ht="10.5" customHeight="1">
      <c r="A35" s="87" t="s">
        <v>645</v>
      </c>
      <c r="B35" s="94"/>
      <c r="C35" s="89"/>
      <c r="D35" s="89"/>
      <c r="E35" s="89"/>
      <c r="F35" s="90"/>
      <c r="G35" s="89"/>
      <c r="H35" s="89"/>
      <c r="I35" s="89"/>
      <c r="J35" s="91"/>
      <c r="K35" s="89"/>
      <c r="L35" s="89"/>
      <c r="M35" s="89">
        <v>213</v>
      </c>
      <c r="N35" s="91"/>
      <c r="O35" s="92">
        <f t="shared" si="6"/>
        <v>0</v>
      </c>
      <c r="P35" s="92">
        <f t="shared" si="7"/>
        <v>0</v>
      </c>
      <c r="Q35" s="92">
        <f t="shared" si="8"/>
        <v>213</v>
      </c>
      <c r="R35" s="93"/>
    </row>
    <row r="36" spans="1:18" ht="10.5" customHeight="1">
      <c r="A36" s="87" t="s">
        <v>680</v>
      </c>
      <c r="B36" s="94"/>
      <c r="C36" s="89"/>
      <c r="D36" s="89"/>
      <c r="E36" s="89"/>
      <c r="F36" s="90"/>
      <c r="G36" s="89">
        <v>2516</v>
      </c>
      <c r="H36" s="89">
        <v>2516</v>
      </c>
      <c r="I36" s="89">
        <v>3579</v>
      </c>
      <c r="J36" s="91">
        <f>I36/H36</f>
        <v>1.4224960254372019</v>
      </c>
      <c r="K36" s="89"/>
      <c r="L36" s="89"/>
      <c r="M36" s="89">
        <v>80</v>
      </c>
      <c r="N36" s="91"/>
      <c r="O36" s="92">
        <f t="shared" si="6"/>
        <v>2516</v>
      </c>
      <c r="P36" s="92">
        <f t="shared" si="7"/>
        <v>2516</v>
      </c>
      <c r="Q36" s="92">
        <f t="shared" si="8"/>
        <v>3659</v>
      </c>
      <c r="R36" s="93">
        <f>Q36/P36</f>
        <v>1.4542925278219396</v>
      </c>
    </row>
    <row r="37" spans="1:18" ht="10.5" customHeight="1">
      <c r="A37" s="87" t="s">
        <v>681</v>
      </c>
      <c r="B37" s="94"/>
      <c r="C37" s="89"/>
      <c r="D37" s="89"/>
      <c r="E37" s="89"/>
      <c r="F37" s="90"/>
      <c r="G37" s="89">
        <v>523</v>
      </c>
      <c r="H37" s="89">
        <v>523</v>
      </c>
      <c r="I37" s="89">
        <v>690</v>
      </c>
      <c r="J37" s="91">
        <f>I37/H37</f>
        <v>1.3193116634799236</v>
      </c>
      <c r="K37" s="89"/>
      <c r="L37" s="89"/>
      <c r="M37" s="89"/>
      <c r="N37" s="91"/>
      <c r="O37" s="92">
        <f t="shared" si="6"/>
        <v>523</v>
      </c>
      <c r="P37" s="92">
        <f t="shared" si="7"/>
        <v>523</v>
      </c>
      <c r="Q37" s="92">
        <f t="shared" si="8"/>
        <v>690</v>
      </c>
      <c r="R37" s="93">
        <f>Q37/P37</f>
        <v>1.3193116634799236</v>
      </c>
    </row>
    <row r="38" spans="1:18" ht="10.5" customHeight="1">
      <c r="A38" s="87" t="s">
        <v>682</v>
      </c>
      <c r="B38" s="94"/>
      <c r="C38" s="89"/>
      <c r="D38" s="89"/>
      <c r="E38" s="89"/>
      <c r="F38" s="90"/>
      <c r="G38" s="89"/>
      <c r="H38" s="89"/>
      <c r="I38" s="89"/>
      <c r="J38" s="91"/>
      <c r="K38" s="89"/>
      <c r="L38" s="89"/>
      <c r="M38" s="89"/>
      <c r="N38" s="91"/>
      <c r="O38" s="92">
        <f t="shared" si="6"/>
        <v>0</v>
      </c>
      <c r="P38" s="92">
        <f t="shared" si="7"/>
        <v>0</v>
      </c>
      <c r="Q38" s="92">
        <f t="shared" si="8"/>
        <v>0</v>
      </c>
      <c r="R38" s="93"/>
    </row>
    <row r="39" spans="1:18" ht="10.5" customHeight="1">
      <c r="A39" s="87" t="s">
        <v>644</v>
      </c>
      <c r="B39" s="94"/>
      <c r="C39" s="89"/>
      <c r="D39" s="89"/>
      <c r="E39" s="89"/>
      <c r="F39" s="90"/>
      <c r="G39" s="89"/>
      <c r="H39" s="89"/>
      <c r="I39" s="89"/>
      <c r="J39" s="91"/>
      <c r="K39" s="89"/>
      <c r="L39" s="89"/>
      <c r="M39" s="89"/>
      <c r="N39" s="91"/>
      <c r="O39" s="92"/>
      <c r="P39" s="92"/>
      <c r="Q39" s="92">
        <f t="shared" si="8"/>
        <v>0</v>
      </c>
      <c r="R39" s="93"/>
    </row>
    <row r="40" spans="1:18" ht="10.5" customHeight="1">
      <c r="A40" s="87" t="s">
        <v>647</v>
      </c>
      <c r="B40" s="94"/>
      <c r="C40" s="89"/>
      <c r="D40" s="89"/>
      <c r="E40" s="89"/>
      <c r="F40" s="90"/>
      <c r="G40" s="89"/>
      <c r="H40" s="89"/>
      <c r="I40" s="89"/>
      <c r="J40" s="91"/>
      <c r="K40" s="89"/>
      <c r="L40" s="89"/>
      <c r="M40" s="89"/>
      <c r="N40" s="91"/>
      <c r="O40" s="92">
        <f t="shared" si="6"/>
        <v>0</v>
      </c>
      <c r="P40" s="92">
        <f t="shared" si="7"/>
        <v>0</v>
      </c>
      <c r="Q40" s="92">
        <f t="shared" si="8"/>
        <v>0</v>
      </c>
      <c r="R40" s="93"/>
    </row>
    <row r="41" spans="1:18" ht="12" customHeight="1">
      <c r="A41" s="87" t="s">
        <v>648</v>
      </c>
      <c r="B41" s="94"/>
      <c r="C41" s="89">
        <v>284</v>
      </c>
      <c r="D41" s="89">
        <v>284</v>
      </c>
      <c r="E41" s="89">
        <v>242</v>
      </c>
      <c r="F41" s="90">
        <f>E41/D41</f>
        <v>0.852112676056338</v>
      </c>
      <c r="G41" s="89">
        <v>55</v>
      </c>
      <c r="H41" s="89">
        <v>55</v>
      </c>
      <c r="I41" s="89">
        <v>49</v>
      </c>
      <c r="J41" s="91">
        <f>I41/H41</f>
        <v>0.8909090909090909</v>
      </c>
      <c r="K41" s="89"/>
      <c r="L41" s="89"/>
      <c r="M41" s="89">
        <v>42</v>
      </c>
      <c r="N41" s="91"/>
      <c r="O41" s="92">
        <f t="shared" si="6"/>
        <v>339</v>
      </c>
      <c r="P41" s="92">
        <f t="shared" si="7"/>
        <v>339</v>
      </c>
      <c r="Q41" s="92">
        <f t="shared" si="8"/>
        <v>333</v>
      </c>
      <c r="R41" s="93">
        <f>Q41/P41</f>
        <v>0.9823008849557522</v>
      </c>
    </row>
    <row r="42" spans="1:18" ht="11.25" customHeight="1">
      <c r="A42" s="87" t="s">
        <v>649</v>
      </c>
      <c r="B42" s="94"/>
      <c r="C42" s="89"/>
      <c r="D42" s="89">
        <v>2226</v>
      </c>
      <c r="E42" s="89">
        <v>1855</v>
      </c>
      <c r="F42" s="90">
        <f>E42/D42</f>
        <v>0.8333333333333334</v>
      </c>
      <c r="G42" s="89"/>
      <c r="H42" s="89">
        <v>601</v>
      </c>
      <c r="I42" s="89">
        <v>501</v>
      </c>
      <c r="J42" s="91">
        <f>I42/H42</f>
        <v>0.8336106489184693</v>
      </c>
      <c r="K42" s="89"/>
      <c r="L42" s="89"/>
      <c r="M42" s="89"/>
      <c r="N42" s="91"/>
      <c r="O42" s="92">
        <f t="shared" si="6"/>
        <v>0</v>
      </c>
      <c r="P42" s="92">
        <f t="shared" si="7"/>
        <v>2827</v>
      </c>
      <c r="Q42" s="92">
        <f t="shared" si="8"/>
        <v>2356</v>
      </c>
      <c r="R42" s="93">
        <f>Q42/P42</f>
        <v>0.833392288645207</v>
      </c>
    </row>
    <row r="43" spans="1:18" ht="11.25" customHeight="1">
      <c r="A43" s="87" t="s">
        <v>670</v>
      </c>
      <c r="B43" s="94"/>
      <c r="C43" s="89"/>
      <c r="D43" s="89"/>
      <c r="E43" s="89"/>
      <c r="F43" s="90"/>
      <c r="G43" s="89"/>
      <c r="H43" s="89"/>
      <c r="I43" s="89"/>
      <c r="J43" s="91"/>
      <c r="K43" s="89"/>
      <c r="L43" s="89"/>
      <c r="M43" s="89"/>
      <c r="N43" s="91"/>
      <c r="O43" s="92">
        <f t="shared" si="6"/>
        <v>0</v>
      </c>
      <c r="P43" s="92">
        <f t="shared" si="7"/>
        <v>0</v>
      </c>
      <c r="Q43" s="92">
        <f t="shared" si="8"/>
        <v>0</v>
      </c>
      <c r="R43" s="93"/>
    </row>
    <row r="44" spans="1:18" ht="11.25" customHeight="1">
      <c r="A44" s="459" t="s">
        <v>650</v>
      </c>
      <c r="B44" s="460"/>
      <c r="C44" s="461"/>
      <c r="D44" s="461"/>
      <c r="E44" s="461"/>
      <c r="F44" s="90"/>
      <c r="G44" s="461"/>
      <c r="H44" s="461"/>
      <c r="I44" s="461"/>
      <c r="J44" s="91"/>
      <c r="K44" s="461"/>
      <c r="L44" s="461"/>
      <c r="M44" s="461"/>
      <c r="N44" s="91"/>
      <c r="O44" s="92">
        <f t="shared" si="6"/>
        <v>0</v>
      </c>
      <c r="P44" s="92">
        <f t="shared" si="7"/>
        <v>0</v>
      </c>
      <c r="Q44" s="92">
        <f t="shared" si="8"/>
        <v>0</v>
      </c>
      <c r="R44" s="93"/>
    </row>
    <row r="45" spans="1:18" ht="11.25" customHeight="1">
      <c r="A45" s="459" t="s">
        <v>671</v>
      </c>
      <c r="B45" s="460"/>
      <c r="C45" s="461">
        <v>858</v>
      </c>
      <c r="D45" s="461">
        <v>858</v>
      </c>
      <c r="E45" s="461">
        <v>730</v>
      </c>
      <c r="F45" s="90">
        <f>E45/D45</f>
        <v>0.8508158508158508</v>
      </c>
      <c r="G45" s="461">
        <v>231</v>
      </c>
      <c r="H45" s="461">
        <v>231</v>
      </c>
      <c r="I45" s="461">
        <v>192</v>
      </c>
      <c r="J45" s="91">
        <f>I45/H45</f>
        <v>0.8311688311688312</v>
      </c>
      <c r="K45" s="461">
        <v>2727</v>
      </c>
      <c r="L45" s="461">
        <v>2064</v>
      </c>
      <c r="M45" s="461">
        <v>705</v>
      </c>
      <c r="N45" s="91">
        <f>M45/L45</f>
        <v>0.34156976744186046</v>
      </c>
      <c r="O45" s="92">
        <f t="shared" si="6"/>
        <v>3816</v>
      </c>
      <c r="P45" s="92">
        <f t="shared" si="7"/>
        <v>3153</v>
      </c>
      <c r="Q45" s="92">
        <f t="shared" si="8"/>
        <v>1627</v>
      </c>
      <c r="R45" s="93">
        <f>Q45/P45</f>
        <v>0.5160164922296225</v>
      </c>
    </row>
    <row r="46" spans="1:18" s="103" customFormat="1" ht="13.5" thickBot="1">
      <c r="A46" s="96" t="s">
        <v>61</v>
      </c>
      <c r="B46" s="97"/>
      <c r="C46" s="98">
        <f>SUM(C7:C45)</f>
        <v>169886</v>
      </c>
      <c r="D46" s="98">
        <f>SUM(D7:D45)</f>
        <v>179831</v>
      </c>
      <c r="E46" s="98">
        <f>SUM(E7:E45)</f>
        <v>170519</v>
      </c>
      <c r="F46" s="99">
        <f>E46/D46</f>
        <v>0.9482180491683859</v>
      </c>
      <c r="G46" s="98">
        <f>SUM(G7:G45)</f>
        <v>44581</v>
      </c>
      <c r="H46" s="98">
        <f>SUM(H7:H45)</f>
        <v>47110</v>
      </c>
      <c r="I46" s="98">
        <f>SUM(I7:I45)</f>
        <v>46908</v>
      </c>
      <c r="J46" s="100">
        <f>I46/H46</f>
        <v>0.9957121630227128</v>
      </c>
      <c r="K46" s="98">
        <f>SUM(K7:K45)</f>
        <v>353997</v>
      </c>
      <c r="L46" s="98">
        <f>SUM(L7:L45)</f>
        <v>365181</v>
      </c>
      <c r="M46" s="98">
        <f>SUM(M7:M45)</f>
        <v>286596</v>
      </c>
      <c r="N46" s="100">
        <f>M46/L46</f>
        <v>0.7848053431038307</v>
      </c>
      <c r="O46" s="101">
        <f>SUM(O7:O45)</f>
        <v>568464</v>
      </c>
      <c r="P46" s="101">
        <f>SUM(P7:P45)</f>
        <v>592122</v>
      </c>
      <c r="Q46" s="101">
        <f>SUM(Q7:Q45)</f>
        <v>504023</v>
      </c>
      <c r="R46" s="102">
        <f>Q46/P46</f>
        <v>0.8512147834398992</v>
      </c>
    </row>
  </sheetData>
  <mergeCells count="9">
    <mergeCell ref="Q1:R1"/>
    <mergeCell ref="C4:F4"/>
    <mergeCell ref="G4:J4"/>
    <mergeCell ref="K4:N4"/>
    <mergeCell ref="O4:Q4"/>
    <mergeCell ref="C6:D6"/>
    <mergeCell ref="G6:H6"/>
    <mergeCell ref="K6:L6"/>
    <mergeCell ref="A1:P1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GH95"/>
  <sheetViews>
    <sheetView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1" sqref="D91"/>
    </sheetView>
  </sheetViews>
  <sheetFormatPr defaultColWidth="9.140625" defaultRowHeight="12.75"/>
  <cols>
    <col min="1" max="1" width="36.28125" style="0" customWidth="1"/>
    <col min="2" max="2" width="12.140625" style="14" customWidth="1"/>
    <col min="3" max="3" width="12.8515625" style="14" customWidth="1"/>
    <col min="4" max="4" width="13.00390625" style="14" customWidth="1"/>
    <col min="5" max="5" width="11.140625" style="14" customWidth="1"/>
    <col min="6" max="6" width="0.9921875" style="37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926" t="s">
        <v>1008</v>
      </c>
      <c r="I1" s="926"/>
      <c r="J1" s="926"/>
    </row>
    <row r="2" spans="1:10" ht="12.75">
      <c r="A2" s="1"/>
      <c r="G2" s="1"/>
      <c r="H2" s="925" t="s">
        <v>49</v>
      </c>
      <c r="I2" s="925"/>
      <c r="J2" s="925"/>
    </row>
    <row r="3" spans="1:10" ht="12.75">
      <c r="A3" s="1"/>
      <c r="G3" s="1"/>
      <c r="H3" s="376"/>
      <c r="I3" s="376"/>
      <c r="J3" s="376"/>
    </row>
    <row r="4" spans="1:10" ht="19.5">
      <c r="A4" s="487" t="s">
        <v>920</v>
      </c>
      <c r="B4" s="378"/>
      <c r="C4" s="378"/>
      <c r="D4" s="378"/>
      <c r="E4" s="378"/>
      <c r="F4" s="379"/>
      <c r="G4" s="2"/>
      <c r="H4" s="2"/>
      <c r="I4" s="2"/>
      <c r="J4" s="2"/>
    </row>
    <row r="5" spans="1:10" ht="19.5">
      <c r="A5" s="10"/>
      <c r="B5" s="378"/>
      <c r="C5" s="378"/>
      <c r="D5" s="378"/>
      <c r="E5" s="378"/>
      <c r="F5" s="379"/>
      <c r="G5" s="2"/>
      <c r="H5" s="2"/>
      <c r="I5" s="2"/>
      <c r="J5" s="2"/>
    </row>
    <row r="6" spans="1:10" ht="14.25" customHeight="1" thickBot="1">
      <c r="A6" s="380"/>
      <c r="B6" s="378"/>
      <c r="C6" s="378"/>
      <c r="D6" s="378"/>
      <c r="E6" s="378"/>
      <c r="F6" s="379"/>
      <c r="G6" s="2"/>
      <c r="H6" s="2"/>
      <c r="I6" s="2"/>
      <c r="J6" s="2"/>
    </row>
    <row r="7" spans="1:10" ht="15.75">
      <c r="A7" s="381" t="s">
        <v>592</v>
      </c>
      <c r="B7" s="927" t="s">
        <v>593</v>
      </c>
      <c r="C7" s="923"/>
      <c r="D7" s="923"/>
      <c r="E7" s="924"/>
      <c r="F7" s="382"/>
      <c r="G7" s="927" t="s">
        <v>594</v>
      </c>
      <c r="H7" s="923"/>
      <c r="I7" s="923"/>
      <c r="J7" s="924"/>
    </row>
    <row r="8" spans="1:10" ht="12.75">
      <c r="A8" s="383"/>
      <c r="B8" s="384" t="s">
        <v>53</v>
      </c>
      <c r="C8" s="385" t="s">
        <v>58</v>
      </c>
      <c r="D8" s="385" t="s">
        <v>59</v>
      </c>
      <c r="E8" s="386" t="s">
        <v>59</v>
      </c>
      <c r="F8" s="387"/>
      <c r="G8" s="384" t="s">
        <v>53</v>
      </c>
      <c r="H8" s="385" t="s">
        <v>58</v>
      </c>
      <c r="I8" s="385" t="s">
        <v>59</v>
      </c>
      <c r="J8" s="386" t="s">
        <v>59</v>
      </c>
    </row>
    <row r="9" spans="1:10" ht="13.5" thickBot="1">
      <c r="A9" s="388"/>
      <c r="B9" s="930" t="s">
        <v>62</v>
      </c>
      <c r="C9" s="928"/>
      <c r="D9" s="389"/>
      <c r="E9" s="390" t="s">
        <v>90</v>
      </c>
      <c r="F9" s="391"/>
      <c r="G9" s="930" t="s">
        <v>62</v>
      </c>
      <c r="H9" s="928"/>
      <c r="I9" s="392"/>
      <c r="J9" s="393" t="s">
        <v>90</v>
      </c>
    </row>
    <row r="10" spans="1:190" ht="12.75">
      <c r="A10" s="394" t="s">
        <v>595</v>
      </c>
      <c r="B10" s="395">
        <v>235305</v>
      </c>
      <c r="C10" s="396">
        <v>235305</v>
      </c>
      <c r="D10" s="397">
        <v>211053</v>
      </c>
      <c r="E10" s="398">
        <f>D10/C10</f>
        <v>0.8969337668132848</v>
      </c>
      <c r="F10" s="399"/>
      <c r="G10" s="400">
        <v>12439</v>
      </c>
      <c r="H10" s="397">
        <v>12439</v>
      </c>
      <c r="I10" s="401">
        <v>9291</v>
      </c>
      <c r="J10" s="398">
        <f>I10/H10</f>
        <v>0.7469249939705764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</row>
    <row r="11" spans="1:10" ht="12.75">
      <c r="A11" s="402" t="s">
        <v>596</v>
      </c>
      <c r="B11" s="403"/>
      <c r="C11" s="404"/>
      <c r="D11" s="404"/>
      <c r="E11" s="405"/>
      <c r="F11" s="406"/>
      <c r="G11" s="403">
        <v>25798</v>
      </c>
      <c r="H11" s="404">
        <v>25798</v>
      </c>
      <c r="I11" s="404">
        <v>24254</v>
      </c>
      <c r="J11" s="405">
        <f>I11/H11</f>
        <v>0.9401503992557563</v>
      </c>
    </row>
    <row r="12" spans="1:10" ht="12.75">
      <c r="A12" s="407" t="s">
        <v>597</v>
      </c>
      <c r="B12" s="403">
        <v>80008</v>
      </c>
      <c r="C12" s="404">
        <v>80008</v>
      </c>
      <c r="D12" s="404">
        <v>24150</v>
      </c>
      <c r="E12" s="405">
        <f>D12/C12</f>
        <v>0.30184481551844816</v>
      </c>
      <c r="F12" s="406"/>
      <c r="G12" s="403">
        <v>78466</v>
      </c>
      <c r="H12" s="404">
        <v>78466</v>
      </c>
      <c r="I12" s="404">
        <v>25002</v>
      </c>
      <c r="J12" s="405">
        <f>I12/H12</f>
        <v>0.3186348227257666</v>
      </c>
    </row>
    <row r="13" spans="1:10" ht="12.75">
      <c r="A13" s="408" t="s">
        <v>598</v>
      </c>
      <c r="B13" s="409">
        <f>SUM(B14:B18)</f>
        <v>38113</v>
      </c>
      <c r="C13" s="409">
        <f>SUM(C14:C18)</f>
        <v>88110</v>
      </c>
      <c r="D13" s="409">
        <f>SUM(D14:D18)</f>
        <v>44481</v>
      </c>
      <c r="E13" s="405">
        <f>D13/C13</f>
        <v>0.5048348655090228</v>
      </c>
      <c r="F13" s="406"/>
      <c r="G13" s="409">
        <f>SUM(G14:G18)</f>
        <v>35210</v>
      </c>
      <c r="H13" s="409">
        <f>SUM(H14:H18)</f>
        <v>96682</v>
      </c>
      <c r="I13" s="409">
        <f>SUM(I14:I18)</f>
        <v>51817</v>
      </c>
      <c r="J13" s="405">
        <f>I13/H13</f>
        <v>0.5359529178130366</v>
      </c>
    </row>
    <row r="14" spans="1:10" ht="12.75">
      <c r="A14" s="411" t="s">
        <v>599</v>
      </c>
      <c r="B14" s="418">
        <v>12596</v>
      </c>
      <c r="C14" s="413">
        <v>12596</v>
      </c>
      <c r="D14" s="415">
        <v>12627</v>
      </c>
      <c r="E14" s="405">
        <f>D14/C14</f>
        <v>1.0024610987615117</v>
      </c>
      <c r="F14" s="406"/>
      <c r="G14" s="412"/>
      <c r="H14" s="413"/>
      <c r="I14" s="413">
        <v>102</v>
      </c>
      <c r="J14" s="405"/>
    </row>
    <row r="15" spans="1:10" ht="12.75">
      <c r="A15" s="411" t="s">
        <v>600</v>
      </c>
      <c r="B15" s="418">
        <v>25517</v>
      </c>
      <c r="C15" s="413">
        <v>25517</v>
      </c>
      <c r="D15" s="413">
        <v>31813</v>
      </c>
      <c r="E15" s="405">
        <f>D15/C15</f>
        <v>1.2467374691382216</v>
      </c>
      <c r="F15" s="406"/>
      <c r="G15" s="412">
        <v>32333</v>
      </c>
      <c r="H15" s="413">
        <v>32333</v>
      </c>
      <c r="I15" s="413">
        <v>38772</v>
      </c>
      <c r="J15" s="405">
        <f>I15/H15</f>
        <v>1.1991463829524016</v>
      </c>
    </row>
    <row r="16" spans="1:10" ht="12.75">
      <c r="A16" s="411" t="s">
        <v>949</v>
      </c>
      <c r="B16" s="418"/>
      <c r="C16" s="413">
        <v>49997</v>
      </c>
      <c r="D16" s="413">
        <v>41</v>
      </c>
      <c r="E16" s="405">
        <f>D16/C16</f>
        <v>0.0008200492029521771</v>
      </c>
      <c r="F16" s="406"/>
      <c r="G16" s="412">
        <v>2877</v>
      </c>
      <c r="H16" s="413">
        <v>58820</v>
      </c>
      <c r="I16" s="413">
        <v>7413</v>
      </c>
      <c r="J16" s="405">
        <f>I16/H16</f>
        <v>0.12602856171370283</v>
      </c>
    </row>
    <row r="17" spans="1:10" ht="12.75">
      <c r="A17" s="411" t="s">
        <v>950</v>
      </c>
      <c r="B17" s="418"/>
      <c r="C17" s="413"/>
      <c r="D17" s="413"/>
      <c r="E17" s="405"/>
      <c r="F17" s="406"/>
      <c r="G17" s="412"/>
      <c r="H17" s="413">
        <v>5529</v>
      </c>
      <c r="I17" s="413">
        <v>5530</v>
      </c>
      <c r="J17" s="405">
        <f>I17/H17</f>
        <v>1.0001808645324652</v>
      </c>
    </row>
    <row r="18" spans="1:10" ht="12.75">
      <c r="A18" s="414" t="s">
        <v>913</v>
      </c>
      <c r="B18" s="418"/>
      <c r="C18" s="413"/>
      <c r="D18" s="413"/>
      <c r="E18" s="405"/>
      <c r="F18" s="406"/>
      <c r="G18" s="412"/>
      <c r="H18" s="413"/>
      <c r="I18" s="413"/>
      <c r="J18" s="405"/>
    </row>
    <row r="19" spans="1:10" ht="12.75">
      <c r="A19" s="414" t="s">
        <v>914</v>
      </c>
      <c r="B19" s="418">
        <v>32399</v>
      </c>
      <c r="C19" s="415">
        <v>32399</v>
      </c>
      <c r="D19" s="413"/>
      <c r="E19" s="405">
        <f>D19/C19</f>
        <v>0</v>
      </c>
      <c r="F19" s="406"/>
      <c r="G19" s="412">
        <v>33229</v>
      </c>
      <c r="H19" s="413">
        <v>33229</v>
      </c>
      <c r="I19" s="413"/>
      <c r="J19" s="405">
        <f aca="true" t="shared" si="0" ref="J19:J27">I19/H19</f>
        <v>0</v>
      </c>
    </row>
    <row r="20" spans="1:10" ht="12.75">
      <c r="A20" s="402" t="s">
        <v>601</v>
      </c>
      <c r="B20" s="403">
        <v>1250</v>
      </c>
      <c r="C20" s="404">
        <v>1250</v>
      </c>
      <c r="D20" s="404">
        <v>1503</v>
      </c>
      <c r="E20" s="405">
        <f>D20/C20</f>
        <v>1.2024</v>
      </c>
      <c r="F20" s="406"/>
      <c r="G20" s="403">
        <v>6250</v>
      </c>
      <c r="H20" s="404">
        <v>6250</v>
      </c>
      <c r="I20" s="404">
        <v>5416</v>
      </c>
      <c r="J20" s="405">
        <f t="shared" si="0"/>
        <v>0.86656</v>
      </c>
    </row>
    <row r="21" spans="1:10" ht="12.75">
      <c r="A21" s="402" t="s">
        <v>602</v>
      </c>
      <c r="B21" s="416"/>
      <c r="C21" s="404"/>
      <c r="D21" s="404"/>
      <c r="E21" s="405"/>
      <c r="F21" s="406"/>
      <c r="G21" s="403">
        <v>4550</v>
      </c>
      <c r="H21" s="404">
        <v>5550</v>
      </c>
      <c r="I21" s="404">
        <v>3676</v>
      </c>
      <c r="J21" s="405">
        <f t="shared" si="0"/>
        <v>0.6623423423423423</v>
      </c>
    </row>
    <row r="22" spans="1:10" ht="12.75">
      <c r="A22" s="402" t="s">
        <v>603</v>
      </c>
      <c r="B22" s="403"/>
      <c r="C22" s="404"/>
      <c r="D22" s="404"/>
      <c r="E22" s="405"/>
      <c r="F22" s="406"/>
      <c r="G22" s="403">
        <v>6565</v>
      </c>
      <c r="H22" s="404">
        <v>6565</v>
      </c>
      <c r="I22" s="404">
        <v>6364</v>
      </c>
      <c r="J22" s="405">
        <f t="shared" si="0"/>
        <v>0.9693830921553693</v>
      </c>
    </row>
    <row r="23" spans="1:10" ht="12.75">
      <c r="A23" s="402" t="s">
        <v>604</v>
      </c>
      <c r="B23" s="403">
        <v>525</v>
      </c>
      <c r="C23" s="404">
        <v>525</v>
      </c>
      <c r="D23" s="404">
        <v>1337</v>
      </c>
      <c r="E23" s="405">
        <f>D23/C23</f>
        <v>2.546666666666667</v>
      </c>
      <c r="F23" s="406"/>
      <c r="G23" s="403">
        <v>4102</v>
      </c>
      <c r="H23" s="404">
        <v>4102</v>
      </c>
      <c r="I23" s="404">
        <v>3854</v>
      </c>
      <c r="J23" s="405">
        <f t="shared" si="0"/>
        <v>0.9395416869819601</v>
      </c>
    </row>
    <row r="24" spans="1:10" ht="12.75">
      <c r="A24" s="402" t="s">
        <v>605</v>
      </c>
      <c r="B24" s="403"/>
      <c r="C24" s="404"/>
      <c r="D24" s="404">
        <v>640</v>
      </c>
      <c r="E24" s="405"/>
      <c r="F24" s="406"/>
      <c r="G24" s="403">
        <v>750</v>
      </c>
      <c r="H24" s="404">
        <v>811</v>
      </c>
      <c r="I24" s="404">
        <v>477</v>
      </c>
      <c r="J24" s="405">
        <f t="shared" si="0"/>
        <v>0.5881627620221949</v>
      </c>
    </row>
    <row r="25" spans="1:10" ht="12.75">
      <c r="A25" s="402" t="s">
        <v>606</v>
      </c>
      <c r="B25" s="403">
        <v>12340</v>
      </c>
      <c r="C25" s="404">
        <v>12340</v>
      </c>
      <c r="D25" s="404">
        <v>6094</v>
      </c>
      <c r="E25" s="405">
        <f>D25/C25</f>
        <v>0.4938411669367909</v>
      </c>
      <c r="F25" s="406"/>
      <c r="G25" s="403">
        <v>18093</v>
      </c>
      <c r="H25" s="404">
        <v>18093</v>
      </c>
      <c r="I25" s="404">
        <v>12398</v>
      </c>
      <c r="J25" s="405">
        <f t="shared" si="0"/>
        <v>0.6852373846238877</v>
      </c>
    </row>
    <row r="26" spans="1:10" ht="12.75">
      <c r="A26" s="402" t="s">
        <v>607</v>
      </c>
      <c r="B26" s="412"/>
      <c r="C26" s="413"/>
      <c r="D26" s="413"/>
      <c r="E26" s="405"/>
      <c r="F26" s="417"/>
      <c r="G26" s="418">
        <v>7111</v>
      </c>
      <c r="H26" s="415">
        <v>7111</v>
      </c>
      <c r="I26" s="415">
        <v>4373</v>
      </c>
      <c r="J26" s="405">
        <f t="shared" si="0"/>
        <v>0.6149627337927155</v>
      </c>
    </row>
    <row r="27" spans="1:10" ht="12.75">
      <c r="A27" s="419" t="s">
        <v>608</v>
      </c>
      <c r="B27" s="412"/>
      <c r="C27" s="413"/>
      <c r="D27" s="413"/>
      <c r="E27" s="405"/>
      <c r="F27" s="417"/>
      <c r="G27" s="418">
        <v>43082</v>
      </c>
      <c r="H27" s="415">
        <v>43082</v>
      </c>
      <c r="I27" s="415">
        <v>41249</v>
      </c>
      <c r="J27" s="405">
        <f t="shared" si="0"/>
        <v>0.9574532287266143</v>
      </c>
    </row>
    <row r="28" spans="1:10" ht="12.75">
      <c r="A28" s="419" t="s">
        <v>946</v>
      </c>
      <c r="B28" s="412"/>
      <c r="C28" s="413"/>
      <c r="D28" s="415">
        <v>13</v>
      </c>
      <c r="E28" s="405"/>
      <c r="F28" s="417"/>
      <c r="G28" s="418"/>
      <c r="H28" s="413"/>
      <c r="I28" s="415">
        <v>94</v>
      </c>
      <c r="J28" s="405"/>
    </row>
    <row r="29" spans="1:10" ht="12.75">
      <c r="A29" s="419" t="s">
        <v>947</v>
      </c>
      <c r="B29" s="412"/>
      <c r="C29" s="413"/>
      <c r="D29" s="415"/>
      <c r="E29" s="405"/>
      <c r="F29" s="417"/>
      <c r="G29" s="418"/>
      <c r="H29" s="413"/>
      <c r="I29" s="415">
        <v>13</v>
      </c>
      <c r="J29" s="405"/>
    </row>
    <row r="30" spans="1:10" ht="12.75">
      <c r="A30" s="419" t="s">
        <v>915</v>
      </c>
      <c r="B30" s="412"/>
      <c r="C30" s="413">
        <v>7699</v>
      </c>
      <c r="D30" s="413">
        <v>7699</v>
      </c>
      <c r="E30" s="405">
        <f aca="true" t="shared" si="1" ref="E30:E37">D30/C30</f>
        <v>1</v>
      </c>
      <c r="F30" s="417"/>
      <c r="G30" s="418"/>
      <c r="H30" s="413">
        <v>7699</v>
      </c>
      <c r="I30" s="413">
        <v>7608</v>
      </c>
      <c r="J30" s="405">
        <f>I30/H30</f>
        <v>0.9881802831536564</v>
      </c>
    </row>
    <row r="31" spans="1:10" ht="12.75">
      <c r="A31" s="419" t="s">
        <v>916</v>
      </c>
      <c r="B31" s="412"/>
      <c r="C31" s="413"/>
      <c r="D31" s="413"/>
      <c r="E31" s="405"/>
      <c r="F31" s="417"/>
      <c r="G31" s="418"/>
      <c r="H31" s="413"/>
      <c r="I31" s="413">
        <v>28</v>
      </c>
      <c r="J31" s="405"/>
    </row>
    <row r="32" spans="1:10" ht="12.75">
      <c r="A32" s="419" t="s">
        <v>609</v>
      </c>
      <c r="B32" s="418">
        <v>680290</v>
      </c>
      <c r="C32" s="413">
        <v>1074745</v>
      </c>
      <c r="D32" s="415">
        <v>200216</v>
      </c>
      <c r="E32" s="405">
        <f t="shared" si="1"/>
        <v>0.18629163196851345</v>
      </c>
      <c r="F32" s="417"/>
      <c r="G32" s="412">
        <v>747219</v>
      </c>
      <c r="H32" s="415">
        <v>1165505</v>
      </c>
      <c r="I32" s="415">
        <v>258609</v>
      </c>
      <c r="J32" s="405">
        <f>I32/H32</f>
        <v>0.22188579199574435</v>
      </c>
    </row>
    <row r="33" spans="1:10" ht="12.75">
      <c r="A33" s="402" t="s">
        <v>610</v>
      </c>
      <c r="B33" s="412">
        <v>400</v>
      </c>
      <c r="C33" s="413">
        <v>220</v>
      </c>
      <c r="D33" s="413">
        <v>210</v>
      </c>
      <c r="E33" s="405">
        <f t="shared" si="1"/>
        <v>0.9545454545454546</v>
      </c>
      <c r="F33" s="417"/>
      <c r="G33" s="412">
        <v>400</v>
      </c>
      <c r="H33" s="413">
        <v>220</v>
      </c>
      <c r="I33" s="413">
        <v>170</v>
      </c>
      <c r="J33" s="405">
        <f>I33/H33</f>
        <v>0.7727272727272727</v>
      </c>
    </row>
    <row r="34" spans="1:10" ht="12.75">
      <c r="A34" s="408" t="s">
        <v>611</v>
      </c>
      <c r="B34" s="409">
        <f>SUM(B35:B37)</f>
        <v>246699</v>
      </c>
      <c r="C34" s="409">
        <f>SUM(C35:C37)</f>
        <v>264779</v>
      </c>
      <c r="D34" s="409">
        <f>SUM(D35:D37)</f>
        <v>247250</v>
      </c>
      <c r="E34" s="405">
        <f t="shared" si="1"/>
        <v>0.9337976199018805</v>
      </c>
      <c r="F34" s="417"/>
      <c r="G34" s="412">
        <f>SUM(G35:G37)</f>
        <v>0</v>
      </c>
      <c r="H34" s="412">
        <f>SUM(H35:H37)</f>
        <v>0</v>
      </c>
      <c r="I34" s="412">
        <f>SUM(I35:I37)</f>
        <v>0</v>
      </c>
      <c r="J34" s="405"/>
    </row>
    <row r="35" spans="1:10" ht="12.75">
      <c r="A35" s="411" t="s">
        <v>612</v>
      </c>
      <c r="B35" s="412">
        <v>168699</v>
      </c>
      <c r="C35" s="413">
        <v>186779</v>
      </c>
      <c r="D35" s="413">
        <v>169929</v>
      </c>
      <c r="E35" s="405">
        <f t="shared" si="1"/>
        <v>0.9097864320935437</v>
      </c>
      <c r="F35" s="417"/>
      <c r="G35" s="412"/>
      <c r="H35" s="413"/>
      <c r="I35" s="413"/>
      <c r="J35" s="405"/>
    </row>
    <row r="36" spans="1:10" ht="12.75">
      <c r="A36" s="411" t="s">
        <v>613</v>
      </c>
      <c r="B36" s="412">
        <v>70000</v>
      </c>
      <c r="C36" s="413">
        <v>70000</v>
      </c>
      <c r="D36" s="413">
        <v>64981</v>
      </c>
      <c r="E36" s="405">
        <f t="shared" si="1"/>
        <v>0.9283</v>
      </c>
      <c r="F36" s="417"/>
      <c r="G36" s="412"/>
      <c r="H36" s="413"/>
      <c r="I36" s="413"/>
      <c r="J36" s="405"/>
    </row>
    <row r="37" spans="1:10" ht="12.75">
      <c r="A37" s="411" t="s">
        <v>951</v>
      </c>
      <c r="B37" s="412">
        <v>8000</v>
      </c>
      <c r="C37" s="413">
        <v>8000</v>
      </c>
      <c r="D37" s="413">
        <v>12340</v>
      </c>
      <c r="E37" s="405">
        <f t="shared" si="1"/>
        <v>1.5425</v>
      </c>
      <c r="F37" s="417"/>
      <c r="G37" s="412"/>
      <c r="H37" s="413"/>
      <c r="I37" s="413"/>
      <c r="J37" s="405"/>
    </row>
    <row r="38" spans="1:10" ht="12.75">
      <c r="A38" s="408" t="s">
        <v>917</v>
      </c>
      <c r="B38" s="412"/>
      <c r="C38" s="413"/>
      <c r="D38" s="413"/>
      <c r="E38" s="405"/>
      <c r="F38" s="417"/>
      <c r="G38" s="409">
        <f>SUM(G39:G41)</f>
        <v>4500</v>
      </c>
      <c r="H38" s="409">
        <f>SUM(H39:H41)</f>
        <v>4536</v>
      </c>
      <c r="I38" s="409">
        <f>SUM(I39:I41)</f>
        <v>4536</v>
      </c>
      <c r="J38" s="405">
        <f aca="true" t="shared" si="2" ref="J38:J44">I38/H38</f>
        <v>1</v>
      </c>
    </row>
    <row r="39" spans="1:10" ht="12.75">
      <c r="A39" s="411" t="s">
        <v>614</v>
      </c>
      <c r="B39" s="412"/>
      <c r="C39" s="413"/>
      <c r="D39" s="413"/>
      <c r="E39" s="405"/>
      <c r="F39" s="417"/>
      <c r="G39" s="412">
        <v>3000</v>
      </c>
      <c r="H39" s="413">
        <v>3036</v>
      </c>
      <c r="I39" s="413">
        <v>3036</v>
      </c>
      <c r="J39" s="405">
        <f t="shared" si="2"/>
        <v>1</v>
      </c>
    </row>
    <row r="40" spans="1:10" ht="12.75">
      <c r="A40" s="411" t="s">
        <v>615</v>
      </c>
      <c r="B40" s="412"/>
      <c r="C40" s="413"/>
      <c r="D40" s="413"/>
      <c r="E40" s="405"/>
      <c r="F40" s="417"/>
      <c r="G40" s="412">
        <v>1000</v>
      </c>
      <c r="H40" s="413">
        <v>1000</v>
      </c>
      <c r="I40" s="413">
        <v>1000</v>
      </c>
      <c r="J40" s="405">
        <f t="shared" si="2"/>
        <v>1</v>
      </c>
    </row>
    <row r="41" spans="1:10" ht="12.75">
      <c r="A41" s="411" t="s">
        <v>616</v>
      </c>
      <c r="B41" s="412"/>
      <c r="C41" s="413"/>
      <c r="D41" s="413"/>
      <c r="E41" s="405"/>
      <c r="F41" s="417"/>
      <c r="G41" s="412">
        <v>500</v>
      </c>
      <c r="H41" s="413">
        <v>500</v>
      </c>
      <c r="I41" s="413">
        <v>500</v>
      </c>
      <c r="J41" s="405">
        <f t="shared" si="2"/>
        <v>1</v>
      </c>
    </row>
    <row r="42" spans="1:10" ht="12.75">
      <c r="A42" s="402" t="s">
        <v>617</v>
      </c>
      <c r="B42" s="412"/>
      <c r="C42" s="413"/>
      <c r="D42" s="413"/>
      <c r="E42" s="405"/>
      <c r="F42" s="417"/>
      <c r="G42" s="412">
        <v>3750</v>
      </c>
      <c r="H42" s="413">
        <v>3750</v>
      </c>
      <c r="I42" s="413">
        <v>2004</v>
      </c>
      <c r="J42" s="405">
        <f t="shared" si="2"/>
        <v>0.5344</v>
      </c>
    </row>
    <row r="43" spans="1:10" ht="12.75">
      <c r="A43" s="402" t="s">
        <v>618</v>
      </c>
      <c r="B43" s="412"/>
      <c r="C43" s="413"/>
      <c r="D43" s="413"/>
      <c r="E43" s="405"/>
      <c r="F43" s="417"/>
      <c r="G43" s="412">
        <v>27500</v>
      </c>
      <c r="H43" s="413">
        <v>27500</v>
      </c>
      <c r="I43" s="413">
        <v>29470</v>
      </c>
      <c r="J43" s="405">
        <f t="shared" si="2"/>
        <v>1.0716363636363637</v>
      </c>
    </row>
    <row r="44" spans="1:10" ht="15.75" customHeight="1" thickBot="1">
      <c r="A44" s="420" t="s">
        <v>619</v>
      </c>
      <c r="B44" s="421">
        <v>600</v>
      </c>
      <c r="C44" s="422">
        <v>1600</v>
      </c>
      <c r="D44" s="422">
        <v>2440</v>
      </c>
      <c r="E44" s="423">
        <f>D44/C44</f>
        <v>1.525</v>
      </c>
      <c r="F44" s="424"/>
      <c r="G44" s="421">
        <v>15018</v>
      </c>
      <c r="H44" s="422">
        <v>22518</v>
      </c>
      <c r="I44" s="422">
        <v>25829</v>
      </c>
      <c r="J44" s="425">
        <f t="shared" si="2"/>
        <v>1.1470379252153833</v>
      </c>
    </row>
    <row r="45" spans="1:10" ht="15.75" customHeight="1">
      <c r="A45" s="426"/>
      <c r="B45" s="427"/>
      <c r="C45" s="427"/>
      <c r="D45" s="427"/>
      <c r="E45" s="854"/>
      <c r="F45" s="429"/>
      <c r="G45" s="427"/>
      <c r="H45" s="427"/>
      <c r="I45" s="427"/>
      <c r="J45" s="854"/>
    </row>
    <row r="46" spans="1:10" ht="15.75" customHeight="1">
      <c r="A46" s="426"/>
      <c r="B46" s="427"/>
      <c r="C46" s="427"/>
      <c r="D46" s="427"/>
      <c r="E46" s="854"/>
      <c r="F46" s="429"/>
      <c r="G46" s="427"/>
      <c r="H46" s="427"/>
      <c r="I46" s="427"/>
      <c r="J46" s="854"/>
    </row>
    <row r="47" spans="1:10" ht="15.75" customHeight="1" thickBot="1">
      <c r="A47" s="426"/>
      <c r="B47" s="427"/>
      <c r="C47" s="427"/>
      <c r="D47" s="428"/>
      <c r="E47" s="427"/>
      <c r="F47" s="429"/>
      <c r="G47" s="427"/>
      <c r="H47" s="427"/>
      <c r="I47" s="427"/>
      <c r="J47" s="427"/>
    </row>
    <row r="48" spans="1:10" ht="15.75">
      <c r="A48" s="381" t="s">
        <v>592</v>
      </c>
      <c r="B48" s="927" t="s">
        <v>593</v>
      </c>
      <c r="C48" s="923"/>
      <c r="D48" s="923"/>
      <c r="E48" s="924"/>
      <c r="F48" s="382"/>
      <c r="G48" s="927" t="s">
        <v>594</v>
      </c>
      <c r="H48" s="923"/>
      <c r="I48" s="923"/>
      <c r="J48" s="924"/>
    </row>
    <row r="49" spans="1:10" ht="12.75">
      <c r="A49" s="383"/>
      <c r="B49" s="384" t="s">
        <v>53</v>
      </c>
      <c r="C49" s="385" t="s">
        <v>58</v>
      </c>
      <c r="D49" s="385" t="s">
        <v>59</v>
      </c>
      <c r="E49" s="386" t="s">
        <v>59</v>
      </c>
      <c r="F49" s="430"/>
      <c r="G49" s="384" t="s">
        <v>53</v>
      </c>
      <c r="H49" s="385" t="s">
        <v>58</v>
      </c>
      <c r="I49" s="385" t="s">
        <v>59</v>
      </c>
      <c r="J49" s="386" t="s">
        <v>59</v>
      </c>
    </row>
    <row r="50" spans="1:10" ht="13.5" thickBot="1">
      <c r="A50" s="388"/>
      <c r="B50" s="930" t="s">
        <v>62</v>
      </c>
      <c r="C50" s="928"/>
      <c r="D50" s="392"/>
      <c r="E50" s="393" t="s">
        <v>90</v>
      </c>
      <c r="F50" s="391"/>
      <c r="G50" s="930" t="s">
        <v>62</v>
      </c>
      <c r="H50" s="928"/>
      <c r="I50" s="392"/>
      <c r="J50" s="393" t="s">
        <v>90</v>
      </c>
    </row>
    <row r="51" spans="1:10" ht="12.75">
      <c r="A51" s="408" t="s">
        <v>620</v>
      </c>
      <c r="B51" s="431">
        <f>SUM(B52:B54)</f>
        <v>1291928</v>
      </c>
      <c r="C51" s="431">
        <f>SUM(C52:C55)</f>
        <v>1423249</v>
      </c>
      <c r="D51" s="431">
        <f>SUM(D52:D55)</f>
        <v>1542767</v>
      </c>
      <c r="E51" s="432">
        <f aca="true" t="shared" si="3" ref="E51:E56">D51/C51</f>
        <v>1.083975467398888</v>
      </c>
      <c r="F51" s="417"/>
      <c r="G51" s="433">
        <f>SUM(G52:G54)</f>
        <v>0</v>
      </c>
      <c r="H51" s="433">
        <f>SUM(H52:H54)</f>
        <v>0</v>
      </c>
      <c r="I51" s="855">
        <f>SUM(I52:I55)</f>
        <v>2223</v>
      </c>
      <c r="J51" s="434"/>
    </row>
    <row r="52" spans="1:10" ht="12.75">
      <c r="A52" s="411" t="s">
        <v>918</v>
      </c>
      <c r="B52" s="412">
        <v>42360</v>
      </c>
      <c r="C52" s="413">
        <v>42360</v>
      </c>
      <c r="D52" s="413">
        <v>42773</v>
      </c>
      <c r="E52" s="432">
        <f t="shared" si="3"/>
        <v>1.0097497639282342</v>
      </c>
      <c r="F52" s="417"/>
      <c r="G52" s="412"/>
      <c r="H52" s="413"/>
      <c r="I52" s="413">
        <v>2223</v>
      </c>
      <c r="J52" s="436"/>
    </row>
    <row r="53" spans="1:10" ht="12.75">
      <c r="A53" s="411" t="s">
        <v>621</v>
      </c>
      <c r="B53" s="412">
        <v>483393</v>
      </c>
      <c r="C53" s="413">
        <v>483393</v>
      </c>
      <c r="D53" s="413">
        <v>483393</v>
      </c>
      <c r="E53" s="432">
        <f t="shared" si="3"/>
        <v>1</v>
      </c>
      <c r="F53" s="417"/>
      <c r="G53" s="412"/>
      <c r="H53" s="413"/>
      <c r="I53" s="413"/>
      <c r="J53" s="436"/>
    </row>
    <row r="54" spans="1:10" ht="12.75">
      <c r="A54" s="411" t="s">
        <v>622</v>
      </c>
      <c r="B54" s="412">
        <v>766175</v>
      </c>
      <c r="C54" s="413">
        <v>767193</v>
      </c>
      <c r="D54" s="413">
        <v>767193</v>
      </c>
      <c r="E54" s="432">
        <f t="shared" si="3"/>
        <v>1</v>
      </c>
      <c r="F54" s="417"/>
      <c r="G54" s="412"/>
      <c r="H54" s="413"/>
      <c r="I54" s="413"/>
      <c r="J54" s="436"/>
    </row>
    <row r="55" spans="1:10" ht="12.75">
      <c r="A55" s="411" t="s">
        <v>919</v>
      </c>
      <c r="B55" s="412"/>
      <c r="C55" s="413">
        <v>130303</v>
      </c>
      <c r="D55" s="413">
        <v>249408</v>
      </c>
      <c r="E55" s="432">
        <f t="shared" si="3"/>
        <v>1.9140618404794978</v>
      </c>
      <c r="F55" s="417"/>
      <c r="G55" s="412"/>
      <c r="H55" s="413"/>
      <c r="I55" s="413"/>
      <c r="J55" s="436"/>
    </row>
    <row r="56" spans="1:10" ht="12.75">
      <c r="A56" s="402" t="s">
        <v>623</v>
      </c>
      <c r="B56" s="403">
        <v>32413</v>
      </c>
      <c r="C56" s="404">
        <v>-16065</v>
      </c>
      <c r="D56" s="404">
        <v>61714</v>
      </c>
      <c r="E56" s="435">
        <f t="shared" si="3"/>
        <v>-3.841518829754124</v>
      </c>
      <c r="F56" s="406"/>
      <c r="G56" s="403">
        <v>266755</v>
      </c>
      <c r="H56" s="404">
        <v>274838</v>
      </c>
      <c r="I56" s="404">
        <v>237859</v>
      </c>
      <c r="J56" s="436">
        <f>I56/H56</f>
        <v>0.865451647879842</v>
      </c>
    </row>
    <row r="57" spans="1:10" ht="12.75">
      <c r="A57" s="402" t="s">
        <v>624</v>
      </c>
      <c r="B57" s="412"/>
      <c r="C57" s="413"/>
      <c r="D57" s="413"/>
      <c r="E57" s="435"/>
      <c r="F57" s="417"/>
      <c r="G57" s="403">
        <v>1263526</v>
      </c>
      <c r="H57" s="404">
        <v>1201267</v>
      </c>
      <c r="I57" s="404">
        <v>1202777</v>
      </c>
      <c r="J57" s="436">
        <f>I57/H57</f>
        <v>1.001257006144346</v>
      </c>
    </row>
    <row r="58" spans="1:10" ht="12.75">
      <c r="A58" s="402" t="s">
        <v>625</v>
      </c>
      <c r="B58" s="403">
        <v>1181</v>
      </c>
      <c r="C58" s="404">
        <v>1531</v>
      </c>
      <c r="D58" s="404">
        <v>572</v>
      </c>
      <c r="E58" s="435">
        <f aca="true" t="shared" si="4" ref="E58:E74">D58/C58</f>
        <v>0.3736120182887002</v>
      </c>
      <c r="F58" s="417"/>
      <c r="G58" s="403">
        <v>3356</v>
      </c>
      <c r="H58" s="404">
        <v>3326</v>
      </c>
      <c r="I58" s="404">
        <v>1830</v>
      </c>
      <c r="J58" s="436">
        <f>I58/H58</f>
        <v>0.550210463018641</v>
      </c>
    </row>
    <row r="59" spans="1:10" ht="12.75">
      <c r="A59" s="437" t="s">
        <v>626</v>
      </c>
      <c r="B59" s="438">
        <v>40000</v>
      </c>
      <c r="C59" s="439">
        <v>6186</v>
      </c>
      <c r="D59" s="439">
        <v>350</v>
      </c>
      <c r="E59" s="435">
        <f t="shared" si="4"/>
        <v>0.05657937277723893</v>
      </c>
      <c r="F59" s="417"/>
      <c r="G59" s="438">
        <v>52310</v>
      </c>
      <c r="H59" s="439">
        <v>52310</v>
      </c>
      <c r="I59" s="439">
        <v>38123</v>
      </c>
      <c r="J59" s="436">
        <f>I59/H59</f>
        <v>0.728789906327662</v>
      </c>
    </row>
    <row r="60" spans="1:10" ht="12.75">
      <c r="A60" s="437" t="s">
        <v>627</v>
      </c>
      <c r="B60" s="438">
        <v>19592</v>
      </c>
      <c r="C60" s="439">
        <v>76814</v>
      </c>
      <c r="D60" s="439">
        <v>72473</v>
      </c>
      <c r="E60" s="435">
        <f t="shared" si="4"/>
        <v>0.9434868643736819</v>
      </c>
      <c r="F60" s="417"/>
      <c r="G60" s="438">
        <v>75894</v>
      </c>
      <c r="H60" s="439">
        <v>130304</v>
      </c>
      <c r="I60" s="439">
        <v>133353</v>
      </c>
      <c r="J60" s="436">
        <f>I60/H60</f>
        <v>1.0233991281925343</v>
      </c>
    </row>
    <row r="61" spans="1:10" ht="12.75">
      <c r="A61" s="437" t="s">
        <v>628</v>
      </c>
      <c r="B61" s="438">
        <v>8991</v>
      </c>
      <c r="C61" s="439">
        <v>8991</v>
      </c>
      <c r="D61" s="439">
        <v>2388</v>
      </c>
      <c r="E61" s="435">
        <f t="shared" si="4"/>
        <v>0.26559893226559894</v>
      </c>
      <c r="F61" s="417"/>
      <c r="G61" s="438"/>
      <c r="H61" s="439"/>
      <c r="I61" s="439"/>
      <c r="J61" s="436"/>
    </row>
    <row r="62" spans="1:10" ht="12.75">
      <c r="A62" s="437" t="s">
        <v>629</v>
      </c>
      <c r="B62" s="438">
        <v>184</v>
      </c>
      <c r="C62" s="439">
        <v>184</v>
      </c>
      <c r="D62" s="439">
        <v>92</v>
      </c>
      <c r="E62" s="435">
        <f t="shared" si="4"/>
        <v>0.5</v>
      </c>
      <c r="F62" s="417"/>
      <c r="G62" s="438">
        <v>39135</v>
      </c>
      <c r="H62" s="439">
        <v>43100</v>
      </c>
      <c r="I62" s="439">
        <v>38543</v>
      </c>
      <c r="J62" s="436">
        <f>I62/H62</f>
        <v>0.8942691415313225</v>
      </c>
    </row>
    <row r="63" spans="1:10" ht="12.75">
      <c r="A63" s="437" t="s">
        <v>630</v>
      </c>
      <c r="B63" s="438">
        <v>173500</v>
      </c>
      <c r="C63" s="439">
        <v>173500</v>
      </c>
      <c r="D63" s="439">
        <v>61305</v>
      </c>
      <c r="E63" s="435">
        <f t="shared" si="4"/>
        <v>0.353342939481268</v>
      </c>
      <c r="F63" s="417"/>
      <c r="G63" s="438"/>
      <c r="H63" s="439"/>
      <c r="I63" s="439"/>
      <c r="J63" s="436"/>
    </row>
    <row r="64" spans="1:10" ht="12.75">
      <c r="A64" s="437" t="s">
        <v>631</v>
      </c>
      <c r="B64" s="438"/>
      <c r="C64" s="439"/>
      <c r="D64" s="439"/>
      <c r="E64" s="435"/>
      <c r="F64" s="417"/>
      <c r="G64" s="438">
        <v>137425</v>
      </c>
      <c r="H64" s="439">
        <v>147739</v>
      </c>
      <c r="I64" s="439">
        <v>145289</v>
      </c>
      <c r="J64" s="436">
        <f aca="true" t="shared" si="5" ref="J64:J74">I64/H64</f>
        <v>0.9834167010741917</v>
      </c>
    </row>
    <row r="65" spans="1:10" ht="12.75">
      <c r="A65" s="437" t="s">
        <v>632</v>
      </c>
      <c r="B65" s="438"/>
      <c r="C65" s="439"/>
      <c r="D65" s="439"/>
      <c r="E65" s="435"/>
      <c r="F65" s="417"/>
      <c r="G65" s="438">
        <v>3900</v>
      </c>
      <c r="H65" s="439">
        <v>4327</v>
      </c>
      <c r="I65" s="439">
        <v>4296</v>
      </c>
      <c r="J65" s="436">
        <f t="shared" si="5"/>
        <v>0.9928356829211925</v>
      </c>
    </row>
    <row r="66" spans="1:10" ht="12.75">
      <c r="A66" s="437" t="s">
        <v>633</v>
      </c>
      <c r="B66" s="438"/>
      <c r="C66" s="439"/>
      <c r="D66" s="439"/>
      <c r="E66" s="435"/>
      <c r="F66" s="417"/>
      <c r="G66" s="438">
        <v>20000</v>
      </c>
      <c r="H66" s="439">
        <v>22302</v>
      </c>
      <c r="I66" s="439">
        <v>17473</v>
      </c>
      <c r="J66" s="436">
        <f t="shared" si="5"/>
        <v>0.7834723343197919</v>
      </c>
    </row>
    <row r="67" spans="1:10" ht="12.75">
      <c r="A67" s="437" t="s">
        <v>634</v>
      </c>
      <c r="B67" s="438"/>
      <c r="C67" s="439"/>
      <c r="D67" s="439"/>
      <c r="E67" s="435"/>
      <c r="F67" s="417"/>
      <c r="G67" s="438">
        <v>1400</v>
      </c>
      <c r="H67" s="439">
        <v>1676</v>
      </c>
      <c r="I67" s="439">
        <v>6483</v>
      </c>
      <c r="J67" s="436">
        <f t="shared" si="5"/>
        <v>3.8681384248210025</v>
      </c>
    </row>
    <row r="68" spans="1:10" ht="12.75">
      <c r="A68" s="437" t="s">
        <v>635</v>
      </c>
      <c r="B68" s="438"/>
      <c r="C68" s="439"/>
      <c r="D68" s="439"/>
      <c r="E68" s="435"/>
      <c r="F68" s="417"/>
      <c r="G68" s="438">
        <v>13000</v>
      </c>
      <c r="H68" s="439">
        <v>17444</v>
      </c>
      <c r="I68" s="439">
        <v>18413</v>
      </c>
      <c r="J68" s="436">
        <f t="shared" si="5"/>
        <v>1.0555491859665214</v>
      </c>
    </row>
    <row r="69" spans="1:10" ht="12.75">
      <c r="A69" s="437" t="s">
        <v>636</v>
      </c>
      <c r="B69" s="438"/>
      <c r="C69" s="439"/>
      <c r="D69" s="439"/>
      <c r="E69" s="435"/>
      <c r="F69" s="417"/>
      <c r="G69" s="438">
        <v>2700</v>
      </c>
      <c r="H69" s="439">
        <v>3118</v>
      </c>
      <c r="I69" s="439">
        <v>3562</v>
      </c>
      <c r="J69" s="436">
        <f t="shared" si="5"/>
        <v>1.1423989737010904</v>
      </c>
    </row>
    <row r="70" spans="1:10" ht="12.75">
      <c r="A70" s="437" t="s">
        <v>637</v>
      </c>
      <c r="B70" s="438"/>
      <c r="C70" s="439">
        <v>23072</v>
      </c>
      <c r="D70" s="439">
        <v>23072</v>
      </c>
      <c r="E70" s="435">
        <f t="shared" si="4"/>
        <v>1</v>
      </c>
      <c r="F70" s="417"/>
      <c r="G70" s="438">
        <v>25000</v>
      </c>
      <c r="H70" s="439">
        <v>23072</v>
      </c>
      <c r="I70" s="439">
        <v>22775</v>
      </c>
      <c r="J70" s="436">
        <f t="shared" si="5"/>
        <v>0.987127253814147</v>
      </c>
    </row>
    <row r="71" spans="1:10" ht="12.75">
      <c r="A71" s="437" t="s">
        <v>638</v>
      </c>
      <c r="B71" s="438"/>
      <c r="C71" s="439"/>
      <c r="D71" s="439"/>
      <c r="E71" s="435"/>
      <c r="F71" s="417"/>
      <c r="G71" s="438">
        <v>2000</v>
      </c>
      <c r="H71" s="439">
        <v>2000</v>
      </c>
      <c r="I71" s="439">
        <v>2060</v>
      </c>
      <c r="J71" s="436">
        <f t="shared" si="5"/>
        <v>1.03</v>
      </c>
    </row>
    <row r="72" spans="1:10" ht="12.75">
      <c r="A72" s="437" t="s">
        <v>639</v>
      </c>
      <c r="B72" s="438"/>
      <c r="C72" s="439"/>
      <c r="D72" s="439"/>
      <c r="E72" s="435"/>
      <c r="F72" s="417"/>
      <c r="G72" s="438">
        <v>2400</v>
      </c>
      <c r="H72" s="439">
        <v>1164</v>
      </c>
      <c r="I72" s="439">
        <v>1168</v>
      </c>
      <c r="J72" s="436">
        <f t="shared" si="5"/>
        <v>1.0034364261168385</v>
      </c>
    </row>
    <row r="73" spans="1:10" ht="12.75">
      <c r="A73" s="437" t="s">
        <v>640</v>
      </c>
      <c r="B73" s="438"/>
      <c r="C73" s="439"/>
      <c r="D73" s="439"/>
      <c r="E73" s="435"/>
      <c r="F73" s="417"/>
      <c r="G73" s="438">
        <v>1423</v>
      </c>
      <c r="H73" s="439">
        <v>1010</v>
      </c>
      <c r="I73" s="439">
        <v>901</v>
      </c>
      <c r="J73" s="436">
        <f t="shared" si="5"/>
        <v>0.8920792079207921</v>
      </c>
    </row>
    <row r="74" spans="1:10" ht="12.75">
      <c r="A74" s="437" t="s">
        <v>641</v>
      </c>
      <c r="B74" s="438"/>
      <c r="C74" s="439">
        <v>2709</v>
      </c>
      <c r="D74" s="439">
        <v>2709</v>
      </c>
      <c r="E74" s="435">
        <f t="shared" si="4"/>
        <v>1</v>
      </c>
      <c r="F74" s="417"/>
      <c r="G74" s="438">
        <v>3100</v>
      </c>
      <c r="H74" s="439">
        <v>2709</v>
      </c>
      <c r="I74" s="439">
        <v>2709</v>
      </c>
      <c r="J74" s="436">
        <f t="shared" si="5"/>
        <v>1</v>
      </c>
    </row>
    <row r="75" spans="1:10" ht="12.75">
      <c r="A75" s="437" t="s">
        <v>642</v>
      </c>
      <c r="B75" s="438"/>
      <c r="C75" s="439"/>
      <c r="D75" s="439">
        <v>1</v>
      </c>
      <c r="E75" s="435"/>
      <c r="F75" s="417"/>
      <c r="G75" s="438"/>
      <c r="H75" s="439"/>
      <c r="I75" s="439"/>
      <c r="J75" s="436"/>
    </row>
    <row r="76" spans="1:10" ht="12.75">
      <c r="A76" s="437" t="s">
        <v>643</v>
      </c>
      <c r="B76" s="438"/>
      <c r="C76" s="439"/>
      <c r="D76" s="439"/>
      <c r="E76" s="435"/>
      <c r="F76" s="417"/>
      <c r="G76" s="438">
        <v>3500</v>
      </c>
      <c r="H76" s="439">
        <v>3500</v>
      </c>
      <c r="I76" s="439">
        <v>3020</v>
      </c>
      <c r="J76" s="436">
        <f>I76/H76</f>
        <v>0.8628571428571429</v>
      </c>
    </row>
    <row r="77" spans="1:10" ht="12.75">
      <c r="A77" s="437" t="s">
        <v>644</v>
      </c>
      <c r="B77" s="438">
        <v>1200</v>
      </c>
      <c r="C77" s="439">
        <v>1200</v>
      </c>
      <c r="D77" s="439">
        <v>1973</v>
      </c>
      <c r="E77" s="435">
        <f>D77/C77</f>
        <v>1.6441666666666668</v>
      </c>
      <c r="F77" s="417"/>
      <c r="G77" s="438">
        <v>3000</v>
      </c>
      <c r="H77" s="439">
        <v>3000</v>
      </c>
      <c r="I77" s="439">
        <v>4259</v>
      </c>
      <c r="J77" s="436">
        <f>I77/H77</f>
        <v>1.4196666666666666</v>
      </c>
    </row>
    <row r="78" spans="1:10" ht="12.75">
      <c r="A78" s="437" t="s">
        <v>645</v>
      </c>
      <c r="B78" s="438"/>
      <c r="C78" s="439"/>
      <c r="D78" s="439"/>
      <c r="E78" s="435"/>
      <c r="F78" s="417"/>
      <c r="G78" s="438"/>
      <c r="H78" s="439"/>
      <c r="I78" s="439">
        <v>213</v>
      </c>
      <c r="J78" s="436"/>
    </row>
    <row r="79" spans="1:10" ht="12.75">
      <c r="A79" s="437" t="s">
        <v>646</v>
      </c>
      <c r="B79" s="438"/>
      <c r="C79" s="439"/>
      <c r="D79" s="439"/>
      <c r="E79" s="435"/>
      <c r="F79" s="417"/>
      <c r="G79" s="438">
        <v>7602</v>
      </c>
      <c r="H79" s="439">
        <v>6432</v>
      </c>
      <c r="I79" s="440">
        <v>5145</v>
      </c>
      <c r="J79" s="436">
        <f>I79/H79</f>
        <v>0.7999067164179104</v>
      </c>
    </row>
    <row r="80" spans="1:10" ht="12.75">
      <c r="A80" s="441" t="s">
        <v>647</v>
      </c>
      <c r="B80" s="438">
        <v>33329</v>
      </c>
      <c r="C80" s="439">
        <v>33329</v>
      </c>
      <c r="D80" s="439">
        <v>33329</v>
      </c>
      <c r="E80" s="435">
        <f>D80/C80</f>
        <v>1</v>
      </c>
      <c r="F80" s="417"/>
      <c r="G80" s="438"/>
      <c r="H80" s="439"/>
      <c r="I80" s="439"/>
      <c r="J80" s="436"/>
    </row>
    <row r="81" spans="1:10" ht="12.75">
      <c r="A81" s="442" t="s">
        <v>648</v>
      </c>
      <c r="B81" s="438">
        <v>96810</v>
      </c>
      <c r="C81" s="439"/>
      <c r="D81" s="439">
        <v>491</v>
      </c>
      <c r="E81" s="435"/>
      <c r="F81" s="417"/>
      <c r="G81" s="438">
        <v>339</v>
      </c>
      <c r="H81" s="439">
        <v>339</v>
      </c>
      <c r="I81" s="439">
        <v>333</v>
      </c>
      <c r="J81" s="436">
        <f>I81/H81</f>
        <v>0.9823008849557522</v>
      </c>
    </row>
    <row r="82" spans="1:10" ht="12.75">
      <c r="A82" s="437" t="s">
        <v>649</v>
      </c>
      <c r="B82" s="438"/>
      <c r="C82" s="439">
        <v>2827</v>
      </c>
      <c r="D82" s="439">
        <v>2923</v>
      </c>
      <c r="E82" s="435">
        <f>D82/C82</f>
        <v>1.0339582596391934</v>
      </c>
      <c r="F82" s="417"/>
      <c r="G82" s="438"/>
      <c r="H82" s="439">
        <v>2827</v>
      </c>
      <c r="I82" s="439">
        <v>2356</v>
      </c>
      <c r="J82" s="436">
        <f>I82/H82</f>
        <v>0.833392288645207</v>
      </c>
    </row>
    <row r="83" spans="1:10" ht="12.75">
      <c r="A83" s="437" t="s">
        <v>650</v>
      </c>
      <c r="B83" s="438"/>
      <c r="C83" s="439"/>
      <c r="D83" s="439"/>
      <c r="E83" s="435"/>
      <c r="F83" s="417"/>
      <c r="G83" s="438">
        <v>21750</v>
      </c>
      <c r="H83" s="439">
        <v>15950</v>
      </c>
      <c r="I83" s="439">
        <v>17164</v>
      </c>
      <c r="J83" s="436">
        <f>I83/H83</f>
        <v>1.076112852664577</v>
      </c>
    </row>
    <row r="84" spans="1:10" ht="12.75">
      <c r="A84" s="437" t="s">
        <v>651</v>
      </c>
      <c r="B84" s="438">
        <v>306</v>
      </c>
      <c r="C84" s="439">
        <v>306</v>
      </c>
      <c r="D84" s="439">
        <v>321</v>
      </c>
      <c r="E84" s="435">
        <f>D84/C84</f>
        <v>1.0490196078431373</v>
      </c>
      <c r="F84" s="417"/>
      <c r="G84" s="438">
        <v>3816</v>
      </c>
      <c r="H84" s="439">
        <v>3153</v>
      </c>
      <c r="I84" s="439">
        <v>1627</v>
      </c>
      <c r="J84" s="436">
        <f>I84/H84</f>
        <v>0.5160164922296225</v>
      </c>
    </row>
    <row r="85" spans="1:10" ht="13.5" thickBot="1">
      <c r="A85" s="437"/>
      <c r="B85" s="438"/>
      <c r="C85" s="439"/>
      <c r="D85" s="439"/>
      <c r="E85" s="443"/>
      <c r="F85" s="417"/>
      <c r="G85" s="438"/>
      <c r="H85" s="439"/>
      <c r="I85" s="439"/>
      <c r="J85" s="444"/>
    </row>
    <row r="86" spans="1:10" ht="12.75">
      <c r="A86" s="445" t="s">
        <v>61</v>
      </c>
      <c r="B86" s="446">
        <f>B10+B11+B12+B13+B19+B20+B21+B22+B23+B25+B24+B26+B27+B28+B30+B32+B33+B34+B38+B42+B43+B44+B51+B56+B57+B58+B59+B60+B61+B62+B63+B64+B65+B66+B67+B68+B69+B70+B71+B72+B73+B74+B75+B76+B77+B78+B79+B80+B81+B82+B83+B84+B85+B31</f>
        <v>3027363</v>
      </c>
      <c r="C86" s="446">
        <f>C10+C11+C12+C13+C19+C20+C21+C22+C23+C25+C24+C26+C27+C28+C30+C32+C33+C34+C38+C42+C43+C44+C51+C56+C57+C58+C59+C60+C61+C62+C63+C64+C65+C66+C67+C68+C69+C70+C71+C72+C73+C74+C75+C76+C77+C78+C79+C80+C81+C82+C83+C84+C85+C31</f>
        <v>3536813</v>
      </c>
      <c r="D86" s="446">
        <f>D10+D11+D12+D13+D19+D20+D21+D22+D23+D25+D24+D26+D27+D28+D30+D32+D33+D34+D38+D42+D43+D44+D51+D56+D57+D58+D59+D60+D61+D62+D63+D64+D65+D66+D67+D68+D69+D70+D71+D72+D73+D74+D75+D76+D77+D78+D79+D80+D81+D82+D83+D84+D85+D31</f>
        <v>2553566</v>
      </c>
      <c r="E86" s="434">
        <f>D86/C86</f>
        <v>0.7219963283328805</v>
      </c>
      <c r="F86" s="447">
        <f>SUM(F10:F13,F20:F34,F42:F51,F56:F63,F64:F85)</f>
        <v>0</v>
      </c>
      <c r="G86" s="448">
        <f>G10+G11+G12+G13+G19+G20+G21+G22+G23+G24+G25+G26+G27+G28+G30+G32+G33+G34+G38+G42+G43+G44+G51+G56+G57+G58+G59+G60+G61+G62+G63+G65+G64+G66+G67+G68+G69+G70+G71+G75+G72+G73+G74+G76+G77+G78+G79+G80+G81+G82+G83+G84+G85+G31</f>
        <v>3027363</v>
      </c>
      <c r="H86" s="448">
        <f>H10+H11+H12+H13+H19+H20+H21+H22+H23+H24+H25+H26+H27+H28+H30+H32+H33+H34+H38+H42+H43+H44+H51+H56+H57+H58+H59+H60+H61+H62+H63+H65+H64+H66+H67+H68+H69+H70+H71+H75+H72+H73+H74+H76+H77+H78+H79+H80+H81+H82+H83+H84+H85+H31</f>
        <v>3536813</v>
      </c>
      <c r="I86" s="448">
        <f>I10+I11+I12+I13+I19+I20+I21+I22+I23+I24+I25+I26+I27+I28+I30+I32+I33+I34+I38+I42+I43+I44+I51+I56+I57+I58+I59+I60+I61+I62+I63+I65+I64+I66+I67+I68+I69+I70+I71+I75+I72+I73+I74+I76+I77+I78+I79+I80+I81+I82+I83+I84+I85+I31+I29</f>
        <v>2430486</v>
      </c>
      <c r="J86" s="434">
        <f>I86/H86</f>
        <v>0.6871966371985174</v>
      </c>
    </row>
    <row r="87" spans="1:10" ht="12.75">
      <c r="A87" s="449" t="s">
        <v>93</v>
      </c>
      <c r="B87" s="450"/>
      <c r="C87" s="404"/>
      <c r="D87" s="404"/>
      <c r="E87" s="436"/>
      <c r="F87" s="451"/>
      <c r="G87" s="409">
        <v>1263526</v>
      </c>
      <c r="H87" s="410">
        <v>1201267</v>
      </c>
      <c r="I87" s="404">
        <v>1202777</v>
      </c>
      <c r="J87" s="436">
        <f>I87/H87</f>
        <v>1.001257006144346</v>
      </c>
    </row>
    <row r="88" spans="1:10" ht="13.5" thickBot="1">
      <c r="A88" s="452" t="s">
        <v>94</v>
      </c>
      <c r="B88" s="453">
        <f>B86-B87</f>
        <v>3027363</v>
      </c>
      <c r="C88" s="454">
        <f>C86-C87</f>
        <v>3536813</v>
      </c>
      <c r="D88" s="454">
        <f>D86-D87</f>
        <v>2553566</v>
      </c>
      <c r="E88" s="455">
        <f>D88/C88</f>
        <v>0.7219963283328805</v>
      </c>
      <c r="F88" s="453">
        <f>F86-F87</f>
        <v>0</v>
      </c>
      <c r="G88" s="456">
        <f>G86-G87</f>
        <v>1763837</v>
      </c>
      <c r="H88" s="454">
        <f>H86-H87</f>
        <v>2335546</v>
      </c>
      <c r="I88" s="454">
        <f>I86-I87</f>
        <v>1227709</v>
      </c>
      <c r="J88" s="455">
        <f>I88/H88</f>
        <v>0.5256625217400984</v>
      </c>
    </row>
    <row r="89" spans="1:10" ht="12.75">
      <c r="A89" s="457"/>
      <c r="B89" s="458"/>
      <c r="C89" s="458"/>
      <c r="D89" s="458"/>
      <c r="E89" s="458"/>
      <c r="F89" s="429"/>
      <c r="G89" s="458"/>
      <c r="H89" s="458"/>
      <c r="I89" s="427"/>
      <c r="J89" s="458"/>
    </row>
    <row r="90" spans="1:10" ht="12.75">
      <c r="A90" s="457"/>
      <c r="B90" s="458"/>
      <c r="C90" s="458"/>
      <c r="D90" s="458"/>
      <c r="E90" s="458"/>
      <c r="F90" s="429"/>
      <c r="G90" s="458"/>
      <c r="H90" s="458"/>
      <c r="I90" s="427"/>
      <c r="J90" s="458"/>
    </row>
    <row r="91" spans="1:10" ht="12.75">
      <c r="A91" s="457"/>
      <c r="B91" s="458"/>
      <c r="C91" s="458"/>
      <c r="D91" s="458"/>
      <c r="E91" s="458"/>
      <c r="F91" s="429"/>
      <c r="G91" s="458"/>
      <c r="H91" s="458"/>
      <c r="I91" s="427"/>
      <c r="J91" s="458"/>
    </row>
    <row r="92" spans="1:10" ht="12.75">
      <c r="A92" s="457"/>
      <c r="B92" s="458"/>
      <c r="C92" s="458"/>
      <c r="D92" s="458"/>
      <c r="E92" s="458"/>
      <c r="F92" s="429"/>
      <c r="G92" s="458"/>
      <c r="H92" s="458"/>
      <c r="I92" s="427"/>
      <c r="J92" s="458"/>
    </row>
    <row r="93" spans="1:10" ht="12.75">
      <c r="A93" s="457"/>
      <c r="B93" s="458"/>
      <c r="C93" s="458"/>
      <c r="D93" s="458"/>
      <c r="E93" s="458"/>
      <c r="F93" s="429"/>
      <c r="G93" s="458"/>
      <c r="H93" s="458"/>
      <c r="I93" s="427"/>
      <c r="J93" s="458"/>
    </row>
    <row r="94" spans="1:10" ht="12.75">
      <c r="A94" s="457"/>
      <c r="B94" s="458"/>
      <c r="C94" s="458"/>
      <c r="D94" s="458"/>
      <c r="E94" s="458"/>
      <c r="F94" s="429"/>
      <c r="G94" s="458"/>
      <c r="H94" s="458"/>
      <c r="I94" s="427"/>
      <c r="J94" s="458"/>
    </row>
    <row r="95" spans="1:10" ht="12.75">
      <c r="A95" s="457"/>
      <c r="B95" s="458"/>
      <c r="C95" s="458"/>
      <c r="D95" s="458"/>
      <c r="E95" s="458"/>
      <c r="F95" s="429"/>
      <c r="G95" s="458"/>
      <c r="H95" s="458"/>
      <c r="I95" s="427"/>
      <c r="J95" s="458"/>
    </row>
  </sheetData>
  <sheetProtection/>
  <mergeCells count="10">
    <mergeCell ref="B9:C9"/>
    <mergeCell ref="G9:H9"/>
    <mergeCell ref="H2:J2"/>
    <mergeCell ref="H1:J1"/>
    <mergeCell ref="B7:E7"/>
    <mergeCell ref="G7:J7"/>
    <mergeCell ref="B50:C50"/>
    <mergeCell ref="G50:H50"/>
    <mergeCell ref="B48:E48"/>
    <mergeCell ref="G48:J48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C1">
      <selection activeCell="M3" sqref="M3"/>
    </sheetView>
  </sheetViews>
  <sheetFormatPr defaultColWidth="9.140625" defaultRowHeight="12.75"/>
  <cols>
    <col min="1" max="1" width="42.421875" style="50" customWidth="1"/>
    <col min="2" max="7" width="12.7109375" style="50" customWidth="1"/>
    <col min="8" max="8" width="9.140625" style="52" customWidth="1"/>
    <col min="9" max="9" width="11.421875" style="52" bestFit="1" customWidth="1"/>
    <col min="10" max="10" width="10.28125" style="52" bestFit="1" customWidth="1"/>
    <col min="11" max="16384" width="9.140625" style="52" customWidth="1"/>
  </cols>
  <sheetData>
    <row r="1" spans="3:7" ht="12.75">
      <c r="C1" s="105"/>
      <c r="D1" s="106"/>
      <c r="G1" s="105" t="s">
        <v>1009</v>
      </c>
    </row>
    <row r="2" spans="3:7" ht="12.75">
      <c r="C2" s="54"/>
      <c r="D2" s="106"/>
      <c r="G2" s="354" t="s">
        <v>921</v>
      </c>
    </row>
    <row r="3" spans="1:7" ht="19.5">
      <c r="A3" s="922" t="s">
        <v>922</v>
      </c>
      <c r="B3" s="922"/>
      <c r="C3" s="922"/>
      <c r="D3" s="922"/>
      <c r="E3" s="922"/>
      <c r="F3" s="922"/>
      <c r="G3" s="922"/>
    </row>
    <row r="4" spans="1:7" ht="19.5">
      <c r="A4" s="922" t="s">
        <v>106</v>
      </c>
      <c r="B4" s="922"/>
      <c r="C4" s="922"/>
      <c r="D4" s="922"/>
      <c r="E4" s="922"/>
      <c r="F4" s="922"/>
      <c r="G4" s="922"/>
    </row>
    <row r="6" spans="1:7" ht="15.75" thickBot="1">
      <c r="A6" s="110"/>
      <c r="B6" s="110"/>
      <c r="C6" s="110"/>
      <c r="D6" s="111"/>
      <c r="G6" s="111" t="s">
        <v>50</v>
      </c>
    </row>
    <row r="7" spans="1:10" ht="15.75" thickBot="1">
      <c r="A7" s="112"/>
      <c r="B7" s="962" t="s">
        <v>107</v>
      </c>
      <c r="C7" s="962"/>
      <c r="D7" s="962"/>
      <c r="E7" s="920" t="s">
        <v>504</v>
      </c>
      <c r="F7" s="920"/>
      <c r="G7" s="920"/>
      <c r="H7" s="920" t="s">
        <v>844</v>
      </c>
      <c r="I7" s="920"/>
      <c r="J7" s="920"/>
    </row>
    <row r="8" spans="1:10" ht="15.75" customHeight="1">
      <c r="A8" s="113" t="s">
        <v>51</v>
      </c>
      <c r="B8" s="114" t="s">
        <v>53</v>
      </c>
      <c r="C8" s="115" t="s">
        <v>54</v>
      </c>
      <c r="D8" s="116" t="s">
        <v>52</v>
      </c>
      <c r="E8" s="114" t="s">
        <v>53</v>
      </c>
      <c r="F8" s="115" t="s">
        <v>54</v>
      </c>
      <c r="G8" s="116" t="s">
        <v>52</v>
      </c>
      <c r="H8" s="114" t="s">
        <v>53</v>
      </c>
      <c r="I8" s="115" t="s">
        <v>54</v>
      </c>
      <c r="J8" s="116" t="s">
        <v>52</v>
      </c>
    </row>
    <row r="9" spans="1:10" ht="15.75" customHeight="1" thickBot="1">
      <c r="A9" s="117"/>
      <c r="B9" s="921" t="s">
        <v>62</v>
      </c>
      <c r="C9" s="921"/>
      <c r="D9" s="118"/>
      <c r="E9" s="921" t="s">
        <v>62</v>
      </c>
      <c r="F9" s="921"/>
      <c r="G9" s="118"/>
      <c r="H9" s="921" t="s">
        <v>62</v>
      </c>
      <c r="I9" s="921"/>
      <c r="J9" s="118"/>
    </row>
    <row r="10" spans="1:10" ht="21.75" customHeight="1">
      <c r="A10" s="482" t="s">
        <v>595</v>
      </c>
      <c r="B10" s="483"/>
      <c r="C10" s="483"/>
      <c r="D10" s="484"/>
      <c r="E10" s="119"/>
      <c r="F10" s="120"/>
      <c r="G10" s="485"/>
      <c r="H10" s="119">
        <v>12439</v>
      </c>
      <c r="I10" s="120">
        <v>12439</v>
      </c>
      <c r="J10" s="485">
        <v>8328</v>
      </c>
    </row>
    <row r="11" spans="1:10" ht="21.75" customHeight="1">
      <c r="A11" s="482" t="s">
        <v>683</v>
      </c>
      <c r="B11" s="483">
        <v>35210</v>
      </c>
      <c r="C11" s="483">
        <v>37862</v>
      </c>
      <c r="D11" s="484">
        <v>37477</v>
      </c>
      <c r="E11" s="119"/>
      <c r="F11" s="120">
        <v>58820</v>
      </c>
      <c r="G11" s="485">
        <v>7412</v>
      </c>
      <c r="H11" s="119"/>
      <c r="I11" s="120"/>
      <c r="J11" s="485"/>
    </row>
    <row r="12" spans="1:10" ht="21.75" customHeight="1">
      <c r="A12" s="482" t="s">
        <v>601</v>
      </c>
      <c r="B12" s="483"/>
      <c r="C12" s="483"/>
      <c r="D12" s="484"/>
      <c r="E12" s="119">
        <v>6250</v>
      </c>
      <c r="F12" s="120">
        <v>6250</v>
      </c>
      <c r="G12" s="485">
        <v>5411</v>
      </c>
      <c r="H12" s="119"/>
      <c r="I12" s="120"/>
      <c r="J12" s="485"/>
    </row>
    <row r="13" spans="1:10" ht="21.75" customHeight="1">
      <c r="A13" s="482" t="s">
        <v>953</v>
      </c>
      <c r="B13" s="483"/>
      <c r="C13" s="483"/>
      <c r="D13" s="484">
        <v>162</v>
      </c>
      <c r="E13" s="119"/>
      <c r="F13" s="120"/>
      <c r="G13" s="485"/>
      <c r="H13" s="119"/>
      <c r="I13" s="120"/>
      <c r="J13" s="485"/>
    </row>
    <row r="14" spans="1:10" ht="19.5" customHeight="1">
      <c r="A14" s="121" t="s">
        <v>108</v>
      </c>
      <c r="B14" s="122">
        <v>600</v>
      </c>
      <c r="C14" s="122">
        <v>750</v>
      </c>
      <c r="D14" s="123">
        <v>756</v>
      </c>
      <c r="E14" s="124">
        <v>2150</v>
      </c>
      <c r="F14" s="125">
        <v>2000</v>
      </c>
      <c r="G14" s="126">
        <v>649</v>
      </c>
      <c r="H14" s="124"/>
      <c r="I14" s="125"/>
      <c r="J14" s="126"/>
    </row>
    <row r="15" spans="1:10" ht="19.5" customHeight="1">
      <c r="A15" s="121" t="s">
        <v>92</v>
      </c>
      <c r="B15" s="122"/>
      <c r="C15" s="122"/>
      <c r="D15" s="123"/>
      <c r="E15" s="124">
        <v>5000</v>
      </c>
      <c r="F15" s="125">
        <v>10000</v>
      </c>
      <c r="G15" s="126">
        <v>12888</v>
      </c>
      <c r="H15" s="124"/>
      <c r="I15" s="125"/>
      <c r="J15" s="126"/>
    </row>
    <row r="16" spans="1:10" ht="19.5" customHeight="1">
      <c r="A16" s="121" t="s">
        <v>667</v>
      </c>
      <c r="B16" s="122"/>
      <c r="C16" s="122"/>
      <c r="D16" s="123"/>
      <c r="E16" s="124"/>
      <c r="F16" s="125">
        <v>52593</v>
      </c>
      <c r="G16" s="126">
        <v>52593</v>
      </c>
      <c r="H16" s="124"/>
      <c r="I16" s="125"/>
      <c r="J16" s="126"/>
    </row>
    <row r="17" spans="1:10" ht="19.5" customHeight="1">
      <c r="A17" s="121" t="s">
        <v>954</v>
      </c>
      <c r="B17" s="122"/>
      <c r="C17" s="122"/>
      <c r="D17" s="123"/>
      <c r="E17" s="124">
        <v>33229</v>
      </c>
      <c r="F17" s="125">
        <v>33229</v>
      </c>
      <c r="G17" s="126"/>
      <c r="H17" s="124"/>
      <c r="I17" s="125"/>
      <c r="J17" s="126"/>
    </row>
    <row r="18" spans="1:10" ht="19.5" customHeight="1" thickBot="1">
      <c r="A18" s="121" t="s">
        <v>684</v>
      </c>
      <c r="B18" s="122"/>
      <c r="C18" s="122"/>
      <c r="D18" s="123"/>
      <c r="E18" s="124"/>
      <c r="F18" s="125">
        <v>1400</v>
      </c>
      <c r="G18" s="126">
        <v>1400</v>
      </c>
      <c r="H18" s="124"/>
      <c r="I18" s="125"/>
      <c r="J18" s="126"/>
    </row>
    <row r="19" spans="1:10" s="59" customFormat="1" ht="30" customHeight="1" thickBot="1">
      <c r="A19" s="127" t="s">
        <v>61</v>
      </c>
      <c r="B19" s="128">
        <f aca="true" t="shared" si="0" ref="B19:J19">SUM(B10:B18)</f>
        <v>35810</v>
      </c>
      <c r="C19" s="128">
        <f t="shared" si="0"/>
        <v>38612</v>
      </c>
      <c r="D19" s="315">
        <f t="shared" si="0"/>
        <v>38395</v>
      </c>
      <c r="E19" s="314">
        <f t="shared" si="0"/>
        <v>46629</v>
      </c>
      <c r="F19" s="128">
        <f t="shared" si="0"/>
        <v>164292</v>
      </c>
      <c r="G19" s="315">
        <f t="shared" si="0"/>
        <v>80353</v>
      </c>
      <c r="H19" s="314">
        <f t="shared" si="0"/>
        <v>12439</v>
      </c>
      <c r="I19" s="128">
        <f t="shared" si="0"/>
        <v>12439</v>
      </c>
      <c r="J19" s="315">
        <f t="shared" si="0"/>
        <v>8328</v>
      </c>
    </row>
  </sheetData>
  <mergeCells count="8">
    <mergeCell ref="H7:J7"/>
    <mergeCell ref="H9:I9"/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994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>
        <v>8823</v>
      </c>
      <c r="C8" s="748"/>
      <c r="D8" s="748"/>
      <c r="E8" s="749"/>
      <c r="F8" s="748">
        <v>8823</v>
      </c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49997</v>
      </c>
      <c r="C10" s="760"/>
      <c r="D10" s="760"/>
      <c r="E10" s="760"/>
      <c r="F10" s="760">
        <v>49997</v>
      </c>
      <c r="G10" s="760"/>
      <c r="H10" s="760"/>
      <c r="I10" s="760"/>
      <c r="J10" s="760"/>
      <c r="K10" s="760"/>
      <c r="L10" s="756">
        <f t="shared" si="0"/>
        <v>0</v>
      </c>
      <c r="M10" s="761">
        <f t="shared" si="1"/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/>
      <c r="L13" s="756">
        <f t="shared" si="0"/>
        <v>0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58820</v>
      </c>
      <c r="C15" s="770">
        <f t="shared" si="2"/>
        <v>0</v>
      </c>
      <c r="D15" s="770">
        <f t="shared" si="2"/>
        <v>0</v>
      </c>
      <c r="E15" s="770">
        <f t="shared" si="2"/>
        <v>0</v>
      </c>
      <c r="F15" s="770">
        <f t="shared" si="2"/>
        <v>58820</v>
      </c>
      <c r="G15" s="770">
        <f t="shared" si="2"/>
        <v>0</v>
      </c>
      <c r="H15" s="770">
        <f t="shared" si="2"/>
        <v>0</v>
      </c>
      <c r="I15" s="770">
        <f t="shared" si="2"/>
        <v>0</v>
      </c>
      <c r="J15" s="770">
        <f t="shared" si="2"/>
        <v>0</v>
      </c>
      <c r="K15" s="770">
        <f t="shared" si="2"/>
        <v>0</v>
      </c>
      <c r="L15" s="770">
        <f t="shared" si="0"/>
        <v>0</v>
      </c>
      <c r="M15" s="771">
        <f t="shared" si="1"/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/>
      <c r="C18" s="748"/>
      <c r="D18" s="748"/>
      <c r="E18" s="749"/>
      <c r="F18" s="748"/>
      <c r="G18" s="748"/>
      <c r="H18" s="779"/>
      <c r="I18" s="779"/>
      <c r="J18" s="779"/>
      <c r="K18" s="779"/>
      <c r="L18" s="780">
        <f aca="true" t="shared" si="3" ref="L18:L25">J18+K18</f>
        <v>0</v>
      </c>
      <c r="M18" s="781">
        <f aca="true" t="shared" si="4" ref="M18:M25">IF((C18&lt;&gt;0),ROUND((L18/C18)*100,1),"")</f>
      </c>
    </row>
    <row r="19" spans="1:13" ht="12.75" customHeight="1">
      <c r="A19" s="782" t="s">
        <v>21</v>
      </c>
      <c r="B19" s="754">
        <v>58500</v>
      </c>
      <c r="C19" s="760"/>
      <c r="D19" s="760"/>
      <c r="E19" s="760"/>
      <c r="F19" s="760">
        <v>58500</v>
      </c>
      <c r="G19" s="760"/>
      <c r="H19" s="783"/>
      <c r="I19" s="783"/>
      <c r="J19" s="783"/>
      <c r="K19" s="783">
        <v>7413</v>
      </c>
      <c r="L19" s="784">
        <f t="shared" si="3"/>
        <v>7413</v>
      </c>
      <c r="M19" s="785">
        <f t="shared" si="4"/>
      </c>
    </row>
    <row r="20" spans="1:13" ht="12.75" customHeight="1">
      <c r="A20" s="782" t="s">
        <v>22</v>
      </c>
      <c r="B20" s="759">
        <v>320</v>
      </c>
      <c r="C20" s="760"/>
      <c r="D20" s="760"/>
      <c r="E20" s="760"/>
      <c r="F20" s="760">
        <v>320</v>
      </c>
      <c r="G20" s="760"/>
      <c r="H20" s="783"/>
      <c r="I20" s="783"/>
      <c r="J20" s="783"/>
      <c r="K20" s="783"/>
      <c r="L20" s="784">
        <f t="shared" si="3"/>
        <v>0</v>
      </c>
      <c r="M20" s="785">
        <f t="shared" si="4"/>
      </c>
    </row>
    <row r="21" spans="1:13" ht="12.75" customHeight="1">
      <c r="A21" s="782" t="s">
        <v>23</v>
      </c>
      <c r="B21" s="759"/>
      <c r="C21" s="760"/>
      <c r="D21" s="760"/>
      <c r="E21" s="760"/>
      <c r="F21" s="760"/>
      <c r="G21" s="760"/>
      <c r="H21" s="783"/>
      <c r="I21" s="783"/>
      <c r="J21" s="783"/>
      <c r="K21" s="783"/>
      <c r="L21" s="784">
        <f t="shared" si="3"/>
        <v>0</v>
      </c>
      <c r="M21" s="785">
        <f t="shared" si="4"/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3"/>
        <v>0</v>
      </c>
      <c r="M22" s="785">
        <f t="shared" si="4"/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58820</v>
      </c>
      <c r="C25" s="770">
        <f t="shared" si="5"/>
        <v>0</v>
      </c>
      <c r="D25" s="770">
        <f t="shared" si="5"/>
        <v>0</v>
      </c>
      <c r="E25" s="770">
        <f t="shared" si="5"/>
        <v>0</v>
      </c>
      <c r="F25" s="770">
        <f t="shared" si="5"/>
        <v>58820</v>
      </c>
      <c r="G25" s="770">
        <f t="shared" si="5"/>
        <v>0</v>
      </c>
      <c r="H25" s="770">
        <f t="shared" si="5"/>
        <v>0</v>
      </c>
      <c r="I25" s="770">
        <f t="shared" si="5"/>
        <v>0</v>
      </c>
      <c r="J25" s="770">
        <f t="shared" si="5"/>
        <v>0</v>
      </c>
      <c r="K25" s="770">
        <f t="shared" si="5"/>
        <v>7413</v>
      </c>
      <c r="L25" s="770">
        <f t="shared" si="3"/>
        <v>7413</v>
      </c>
      <c r="M25" s="793">
        <f t="shared" si="4"/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8.1. melléklet a ......../...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28</v>
      </c>
      <c r="B1" s="966"/>
      <c r="C1" s="966"/>
      <c r="D1" s="967" t="s">
        <v>995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870</v>
      </c>
      <c r="M2" s="965"/>
    </row>
    <row r="3" spans="1:13" s="697" customFormat="1" ht="17.25" customHeight="1" thickBot="1">
      <c r="A3" s="981" t="s">
        <v>246</v>
      </c>
      <c r="B3" s="971" t="s">
        <v>4</v>
      </c>
      <c r="C3" s="971"/>
      <c r="D3" s="971"/>
      <c r="E3" s="971"/>
      <c r="F3" s="971"/>
      <c r="G3" s="971"/>
      <c r="H3" s="971"/>
      <c r="I3" s="971"/>
      <c r="J3" s="976" t="s">
        <v>52</v>
      </c>
      <c r="K3" s="976"/>
      <c r="L3" s="976"/>
      <c r="M3" s="976"/>
    </row>
    <row r="4" spans="1:13" s="656" customFormat="1" ht="18" customHeight="1" thickBot="1">
      <c r="A4" s="982"/>
      <c r="B4" s="984" t="s">
        <v>53</v>
      </c>
      <c r="C4" s="970" t="s">
        <v>54</v>
      </c>
      <c r="D4" s="980" t="s">
        <v>5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53</v>
      </c>
      <c r="E5" s="491" t="s">
        <v>54</v>
      </c>
      <c r="F5" s="491" t="s">
        <v>53</v>
      </c>
      <c r="G5" s="491" t="s">
        <v>54</v>
      </c>
      <c r="H5" s="491" t="s">
        <v>53</v>
      </c>
      <c r="I5" s="491" t="s">
        <v>54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6</v>
      </c>
      <c r="C6" s="970"/>
      <c r="D6" s="970" t="s">
        <v>7</v>
      </c>
      <c r="E6" s="970"/>
      <c r="F6" s="970" t="s">
        <v>698</v>
      </c>
      <c r="G6" s="970"/>
      <c r="H6" s="984" t="s">
        <v>8</v>
      </c>
      <c r="I6" s="984"/>
      <c r="J6" s="742" t="s">
        <v>7</v>
      </c>
      <c r="K6" s="491" t="s">
        <v>698</v>
      </c>
      <c r="L6" s="742" t="s">
        <v>244</v>
      </c>
      <c r="M6" s="491" t="s">
        <v>9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10</v>
      </c>
      <c r="M7" s="745" t="s">
        <v>11</v>
      </c>
    </row>
    <row r="8" spans="1:13" ht="12.75" customHeight="1">
      <c r="A8" s="746" t="s">
        <v>12</v>
      </c>
      <c r="B8" s="747">
        <v>7264</v>
      </c>
      <c r="C8" s="748"/>
      <c r="D8" s="748">
        <v>7264</v>
      </c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13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14</v>
      </c>
      <c r="B10" s="759">
        <v>29055</v>
      </c>
      <c r="C10" s="760"/>
      <c r="D10" s="760">
        <v>29055</v>
      </c>
      <c r="E10" s="760"/>
      <c r="F10" s="760"/>
      <c r="G10" s="760"/>
      <c r="H10" s="760"/>
      <c r="I10" s="760"/>
      <c r="J10" s="760">
        <v>10169</v>
      </c>
      <c r="K10" s="760">
        <v>18886</v>
      </c>
      <c r="L10" s="756">
        <f t="shared" si="0"/>
        <v>29055</v>
      </c>
      <c r="M10" s="761">
        <f t="shared" si="1"/>
      </c>
    </row>
    <row r="11" spans="1:13" ht="12.75" customHeight="1">
      <c r="A11" s="758" t="s">
        <v>15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16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17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/>
      <c r="L13" s="756">
        <f t="shared" si="0"/>
        <v>0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18</v>
      </c>
      <c r="B15" s="770">
        <f aca="true" t="shared" si="2" ref="B15:K15">B8+SUM(B10:B14)</f>
        <v>36319</v>
      </c>
      <c r="C15" s="770">
        <f t="shared" si="2"/>
        <v>0</v>
      </c>
      <c r="D15" s="770">
        <f t="shared" si="2"/>
        <v>36319</v>
      </c>
      <c r="E15" s="770">
        <f t="shared" si="2"/>
        <v>0</v>
      </c>
      <c r="F15" s="770">
        <f t="shared" si="2"/>
        <v>0</v>
      </c>
      <c r="G15" s="770">
        <f t="shared" si="2"/>
        <v>0</v>
      </c>
      <c r="H15" s="770">
        <f t="shared" si="2"/>
        <v>0</v>
      </c>
      <c r="I15" s="770">
        <f t="shared" si="2"/>
        <v>0</v>
      </c>
      <c r="J15" s="770">
        <f t="shared" si="2"/>
        <v>10169</v>
      </c>
      <c r="K15" s="770">
        <f t="shared" si="2"/>
        <v>18886</v>
      </c>
      <c r="L15" s="770">
        <f t="shared" si="0"/>
        <v>29055</v>
      </c>
      <c r="M15" s="771">
        <f t="shared" si="1"/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19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20</v>
      </c>
      <c r="B18" s="747">
        <v>500</v>
      </c>
      <c r="C18" s="748"/>
      <c r="D18" s="748">
        <v>500</v>
      </c>
      <c r="E18" s="749"/>
      <c r="F18" s="748"/>
      <c r="G18" s="748"/>
      <c r="H18" s="779"/>
      <c r="I18" s="779"/>
      <c r="J18" s="779"/>
      <c r="K18" s="779"/>
      <c r="L18" s="780">
        <f aca="true" t="shared" si="3" ref="L18:L25">J18+K18</f>
        <v>0</v>
      </c>
      <c r="M18" s="781">
        <f aca="true" t="shared" si="4" ref="M18:M25">IF((C18&lt;&gt;0),ROUND((L18/C18)*100,1),"")</f>
      </c>
    </row>
    <row r="19" spans="1:13" ht="12.75" customHeight="1">
      <c r="A19" s="782" t="s">
        <v>21</v>
      </c>
      <c r="B19" s="754">
        <v>32832</v>
      </c>
      <c r="C19" s="760"/>
      <c r="D19" s="760">
        <v>32832</v>
      </c>
      <c r="E19" s="760"/>
      <c r="F19" s="760"/>
      <c r="G19" s="760"/>
      <c r="H19" s="783"/>
      <c r="I19" s="783"/>
      <c r="J19" s="783">
        <v>4620</v>
      </c>
      <c r="K19" s="783">
        <v>32477</v>
      </c>
      <c r="L19" s="784">
        <f t="shared" si="3"/>
        <v>37097</v>
      </c>
      <c r="M19" s="785">
        <f t="shared" si="4"/>
      </c>
    </row>
    <row r="20" spans="1:13" ht="12.75" customHeight="1">
      <c r="A20" s="782" t="s">
        <v>22</v>
      </c>
      <c r="B20" s="759">
        <v>2987</v>
      </c>
      <c r="C20" s="760"/>
      <c r="D20" s="760">
        <v>2987</v>
      </c>
      <c r="E20" s="760"/>
      <c r="F20" s="760"/>
      <c r="G20" s="760"/>
      <c r="H20" s="783"/>
      <c r="I20" s="783"/>
      <c r="J20" s="783"/>
      <c r="K20" s="783"/>
      <c r="L20" s="784">
        <f t="shared" si="3"/>
        <v>0</v>
      </c>
      <c r="M20" s="785">
        <f t="shared" si="4"/>
      </c>
    </row>
    <row r="21" spans="1:13" ht="12.75" customHeight="1">
      <c r="A21" s="782" t="s">
        <v>23</v>
      </c>
      <c r="B21" s="759"/>
      <c r="C21" s="760"/>
      <c r="D21" s="760"/>
      <c r="E21" s="760"/>
      <c r="F21" s="760"/>
      <c r="G21" s="760"/>
      <c r="H21" s="783"/>
      <c r="I21" s="783"/>
      <c r="J21" s="783"/>
      <c r="K21" s="783"/>
      <c r="L21" s="784">
        <f t="shared" si="3"/>
        <v>0</v>
      </c>
      <c r="M21" s="785">
        <f t="shared" si="4"/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3"/>
        <v>0</v>
      </c>
      <c r="M22" s="785">
        <f t="shared" si="4"/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24</v>
      </c>
      <c r="B25" s="770">
        <f aca="true" t="shared" si="5" ref="B25:K25">SUM(B18:B24)</f>
        <v>36319</v>
      </c>
      <c r="C25" s="770">
        <f t="shared" si="5"/>
        <v>0</v>
      </c>
      <c r="D25" s="770">
        <f t="shared" si="5"/>
        <v>36319</v>
      </c>
      <c r="E25" s="770">
        <f t="shared" si="5"/>
        <v>0</v>
      </c>
      <c r="F25" s="770">
        <f t="shared" si="5"/>
        <v>0</v>
      </c>
      <c r="G25" s="770">
        <f t="shared" si="5"/>
        <v>0</v>
      </c>
      <c r="H25" s="770">
        <f t="shared" si="5"/>
        <v>0</v>
      </c>
      <c r="I25" s="770">
        <f t="shared" si="5"/>
        <v>0</v>
      </c>
      <c r="J25" s="770">
        <f t="shared" si="5"/>
        <v>4620</v>
      </c>
      <c r="K25" s="770">
        <f t="shared" si="5"/>
        <v>32477</v>
      </c>
      <c r="L25" s="770">
        <f t="shared" si="3"/>
        <v>37097</v>
      </c>
      <c r="M25" s="793">
        <f t="shared" si="4"/>
      </c>
    </row>
    <row r="26" spans="1:13" ht="10.5" customHeight="1">
      <c r="A26" s="969" t="s">
        <v>25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870</v>
      </c>
      <c r="M29" s="965"/>
    </row>
    <row r="30" spans="1:13" ht="13.5" thickBot="1">
      <c r="A30" s="978" t="s">
        <v>27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53</v>
      </c>
      <c r="L30" s="795" t="s">
        <v>54</v>
      </c>
      <c r="M30" s="795" t="s">
        <v>52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61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8.2. melléklet a ......../....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2012-04-18T13:29:07Z</cp:lastPrinted>
  <dcterms:created xsi:type="dcterms:W3CDTF">2003-08-01T08:42:53Z</dcterms:created>
  <dcterms:modified xsi:type="dcterms:W3CDTF">2012-04-19T14:53:45Z</dcterms:modified>
  <cp:category/>
  <cp:version/>
  <cp:contentType/>
  <cp:contentStatus/>
</cp:coreProperties>
</file>