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tabRatio="596" firstSheet="9" activeTab="10"/>
  </bookViews>
  <sheets>
    <sheet name="1_tabla" sheetId="1" r:id="rId1"/>
    <sheet name="Intsbev" sheetId="2" r:id="rId2"/>
    <sheet name="Intbev" sheetId="3" r:id="rId3"/>
    <sheet name="Intkiad" sheetId="4" r:id="rId4"/>
    <sheet name="5a" sheetId="5" r:id="rId5"/>
    <sheet name="Szakf_" sheetId="6" r:id="rId6"/>
    <sheet name="bevössz" sheetId="7" r:id="rId7"/>
    <sheet name="felhalm" sheetId="8" r:id="rId8"/>
    <sheet name="segély" sheetId="9" r:id="rId9"/>
    <sheet name="normatíva" sheetId="10" r:id="rId10"/>
    <sheet name="vagyon" sheetId="11" r:id="rId11"/>
    <sheet name="pénzmar" sheetId="12" r:id="rId12"/>
    <sheet name="Mérleg" sheetId="13" r:id="rId13"/>
    <sheet name="pénzforg" sheetId="14" r:id="rId14"/>
    <sheet name="eredm" sheetId="15" r:id="rId15"/>
    <sheet name="CKÖ" sheetId="16" r:id="rId16"/>
    <sheet name="hitel" sheetId="17" r:id="rId17"/>
    <sheet name="tám" sheetId="18" r:id="rId18"/>
    <sheet name="részletes mérleg" sheetId="19" r:id="rId19"/>
  </sheets>
  <externalReferences>
    <externalReference r:id="rId22"/>
  </externalReferences>
  <definedNames>
    <definedName name="_xlnm.Print_Area" localSheetId="1">'Intsbev'!$A:$IV</definedName>
  </definedNames>
  <calcPr fullCalcOnLoad="1"/>
</workbook>
</file>

<file path=xl/sharedStrings.xml><?xml version="1.0" encoding="utf-8"?>
<sst xmlns="http://schemas.openxmlformats.org/spreadsheetml/2006/main" count="1247" uniqueCount="818">
  <si>
    <t>adatok: eFt-ban</t>
  </si>
  <si>
    <t>Megnevezés</t>
  </si>
  <si>
    <t>Teljesítés</t>
  </si>
  <si>
    <t>Eredeti</t>
  </si>
  <si>
    <t>Módosított</t>
  </si>
  <si>
    <t>2. számú melléklet</t>
  </si>
  <si>
    <t xml:space="preserve">     Alaptev. bev.</t>
  </si>
  <si>
    <t xml:space="preserve">  Felhalmozási bev.</t>
  </si>
  <si>
    <t xml:space="preserve">     Pe. átv. műk.</t>
  </si>
  <si>
    <t xml:space="preserve">       Pe. átv. fejl.</t>
  </si>
  <si>
    <t xml:space="preserve">   Bevételek össz.</t>
  </si>
  <si>
    <t>Ered.</t>
  </si>
  <si>
    <t>Mód.</t>
  </si>
  <si>
    <t>Telj.</t>
  </si>
  <si>
    <t>Függő</t>
  </si>
  <si>
    <t>Összesen:</t>
  </si>
  <si>
    <t>előirányzat</t>
  </si>
  <si>
    <t>Az intézményi költségvetési kiadások</t>
  </si>
  <si>
    <t>Intézm.</t>
  </si>
  <si>
    <t>Állami</t>
  </si>
  <si>
    <t>Szem. jutt.</t>
  </si>
  <si>
    <t>Szem. jutt. jár.</t>
  </si>
  <si>
    <t>Dologi kiad.</t>
  </si>
  <si>
    <t>Felhalm. kiad.</t>
  </si>
  <si>
    <t>Felújítások</t>
  </si>
  <si>
    <t xml:space="preserve">Átf. </t>
  </si>
  <si>
    <t>Előir. összesen</t>
  </si>
  <si>
    <t>megnev.</t>
  </si>
  <si>
    <t>hozzáj.</t>
  </si>
  <si>
    <t>kiad.</t>
  </si>
  <si>
    <t>Óvoda</t>
  </si>
  <si>
    <t>V.M.Gimn.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</si>
  <si>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</si>
  <si>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</si>
  <si>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</si>
  <si>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</si>
  <si>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</si>
  <si>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</si>
  <si>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</si>
  <si>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</si>
  <si>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</si>
  <si>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4. sz. melléklet </t>
  </si>
  <si>
    <t xml:space="preserve">Mód. </t>
  </si>
  <si>
    <t>Er.</t>
  </si>
  <si>
    <t>előir.</t>
  </si>
  <si>
    <t>Városi Kincstár</t>
  </si>
  <si>
    <t>V. Kincstár</t>
  </si>
  <si>
    <t>Tv Ált Isk.</t>
  </si>
  <si>
    <t>Támog. pe. átad.</t>
  </si>
  <si>
    <t>Ped. Sz.</t>
  </si>
  <si>
    <t>Zeneisk.</t>
  </si>
  <si>
    <t xml:space="preserve">  Városi Kincstár</t>
  </si>
  <si>
    <t xml:space="preserve">  Egyesített Óvodai Int.</t>
  </si>
  <si>
    <t xml:space="preserve">  Pedagógiai Szakszolg.</t>
  </si>
  <si>
    <t xml:space="preserve">  Tiszavasvári Ált. Isk.</t>
  </si>
  <si>
    <t xml:space="preserve">  Váci Mihály Gimnázium</t>
  </si>
  <si>
    <t xml:space="preserve">  Vasvári Pál Középiskola</t>
  </si>
  <si>
    <t xml:space="preserve">  Műv. Központ és Könyvtár</t>
  </si>
  <si>
    <t xml:space="preserve">  Zeneiskola</t>
  </si>
  <si>
    <t xml:space="preserve">  Sportközpont</t>
  </si>
  <si>
    <t xml:space="preserve">  Pedagógiai Szak. Sz.</t>
  </si>
  <si>
    <t xml:space="preserve">  Váci Mihály Gimn.</t>
  </si>
  <si>
    <t>1. számú melléklet</t>
  </si>
  <si>
    <t>Előirányzat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</si>
  <si>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</si>
  <si>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</si>
  <si>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</si>
  <si>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</si>
  <si>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</si>
  <si>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bevételek</t>
  </si>
  <si>
    <t>- felhalmozási kiadások</t>
  </si>
  <si>
    <t>- pénzeszk. átv. működésre</t>
  </si>
  <si>
    <t>- felújítás</t>
  </si>
  <si>
    <t>- pénzeszk. átv. felhalmozásra</t>
  </si>
  <si>
    <t>- tám., befiz., átadás</t>
  </si>
  <si>
    <t>- pénzforg. nélk. bevételek</t>
  </si>
  <si>
    <t>- függő kiadások</t>
  </si>
  <si>
    <t xml:space="preserve"> - függő bevételek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</si>
  <si>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</si>
  <si>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</si>
  <si>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</si>
  <si>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</si>
  <si>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</si>
  <si>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</si>
  <si>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</si>
  <si>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kölcsönök nyújtása</t>
  </si>
  <si>
    <t>- felhalmozási hitel törlesztése</t>
  </si>
  <si>
    <t>- kölcsönök visszatérülése</t>
  </si>
  <si>
    <t>- pénzforg. nélk. kiadások</t>
  </si>
  <si>
    <t>- rövid lej. hitelfelv. halmozott</t>
  </si>
  <si>
    <t>- rövid lejáratú hitel visszafiz.</t>
  </si>
  <si>
    <t>- értékpapír eladás halmozott</t>
  </si>
  <si>
    <t>- felhalm. és hosszú  lej. hitel</t>
  </si>
  <si>
    <t>II. Összesen:</t>
  </si>
  <si>
    <t>- függő bevételek</t>
  </si>
  <si>
    <t>- függő kiadás</t>
  </si>
  <si>
    <t>I-II. Önkorm. mindösszesen:</t>
  </si>
  <si>
    <t>I-II. Önkorm. mindösszesen.</t>
  </si>
  <si>
    <t xml:space="preserve">B E V É T E L E K </t>
  </si>
  <si>
    <t xml:space="preserve">K I A D Á S O K </t>
  </si>
  <si>
    <t xml:space="preserve"> előirányzat</t>
  </si>
  <si>
    <t>Kisegítő mezőgazdasági szolgáltatás</t>
  </si>
  <si>
    <t>Helyi közutak, hidak, alagutak létesítése, felújítása</t>
  </si>
  <si>
    <t>Épületek fenntartása, korszerűsítése</t>
  </si>
  <si>
    <t>Saját, vagy bérelt ingatlan hasznosítása</t>
  </si>
  <si>
    <t>Területi igazgatási szervek tevékenysége</t>
  </si>
  <si>
    <t>Ökormányzatok és többc. kist. társ. igazg. tevékenysége</t>
  </si>
  <si>
    <t>Helyi kisebbségi önkormányzatok igazgatási tev.</t>
  </si>
  <si>
    <t>Országgyűlési képviselő választás</t>
  </si>
  <si>
    <t>Önkormányzati képviselő választás</t>
  </si>
  <si>
    <t>Máshová nem sorolható szerv. tev. (Kistérs. Társ.)</t>
  </si>
  <si>
    <t>Polgári Védelmi tevékenység</t>
  </si>
  <si>
    <t>Önkorm. és többcélú kist. társ. kis. szolg.</t>
  </si>
  <si>
    <t>Város- és községgazdálkodás</t>
  </si>
  <si>
    <t>Település vízellátása</t>
  </si>
  <si>
    <t>Közvilágítási feladatok</t>
  </si>
  <si>
    <t>Önkormányzatok és többc. kist. társ. elszámolásai</t>
  </si>
  <si>
    <t>Önkorm. és többc. kist. társ. feladatra nem terv. elszám.</t>
  </si>
  <si>
    <t>Finanszírozási műveletek elszámolása</t>
  </si>
  <si>
    <t>Általános iskolai nappali rendszerű nevelés, oktatás</t>
  </si>
  <si>
    <t>Egészségügyi ellátás egyéb feladatai</t>
  </si>
  <si>
    <t>Állategészségügyi tevékenység</t>
  </si>
  <si>
    <t>Egyéb szociális és gyermekjóléti szolgáltatás</t>
  </si>
  <si>
    <t>Rendszeres szociális pénzbeli ellátások</t>
  </si>
  <si>
    <t>Rendszeres gyermekvédelmi ellátások</t>
  </si>
  <si>
    <t>Munkanélküli ellátások</t>
  </si>
  <si>
    <t>Eseti pénzbeli ellátások</t>
  </si>
  <si>
    <t>Eseti pénzbeli gyermekvédelmi ellátások</t>
  </si>
  <si>
    <t>Szennyvízelvezetés és -kezelés</t>
  </si>
  <si>
    <t>Település hulladékkezelése, köztisztasági tevékenység</t>
  </si>
  <si>
    <t>Máshová nem sorolt kulturális tevékenység</t>
  </si>
  <si>
    <t>Máshová nem sorolt sporttevékenység</t>
  </si>
  <si>
    <t>Temetkezés és ehhez kapcsolódó szolgáltatás</t>
  </si>
  <si>
    <t>Családi ünnepek szervezése</t>
  </si>
  <si>
    <t>- Le: intézményi támogatás</t>
  </si>
  <si>
    <t>ÖSSZESEN:</t>
  </si>
  <si>
    <t>5/a sz. melléklet</t>
  </si>
  <si>
    <t>Műk. kiad. össz.</t>
  </si>
  <si>
    <t>Megnev.</t>
  </si>
  <si>
    <t>Telj.%-a</t>
  </si>
  <si>
    <t>Telj.   %-a</t>
  </si>
  <si>
    <t>Ökormányzatok és többc. kist. társ. igazg. tev.</t>
  </si>
  <si>
    <t>Helyi önkormányzati képviselő választás</t>
  </si>
  <si>
    <t>Önk. és többc. kist. társ. feladatra nem terv. elszám.</t>
  </si>
  <si>
    <t>Település hulladékkezelése, köztisztasági tev.</t>
  </si>
  <si>
    <t>6. számú melléklet</t>
  </si>
  <si>
    <t xml:space="preserve">A polgármesteri hivatal bevételeinek összetétele </t>
  </si>
  <si>
    <t>Működési bevételek</t>
  </si>
  <si>
    <t>1.</t>
  </si>
  <si>
    <t>Intézményi működési bevételek</t>
  </si>
  <si>
    <t>- intézményi tevékenységek bevételei</t>
  </si>
  <si>
    <t>- kamatbevételek</t>
  </si>
  <si>
    <t>- felhalmozási ÁFA-visszatérülés</t>
  </si>
  <si>
    <t>2.</t>
  </si>
  <si>
    <t>Sajátos működési bevételek</t>
  </si>
  <si>
    <t>- helyi adók</t>
  </si>
  <si>
    <t>- SZJA átengedett</t>
  </si>
  <si>
    <t>- gépjárműadó</t>
  </si>
  <si>
    <t>- környezetvédelmi bírság</t>
  </si>
  <si>
    <t>- bérleti díjak</t>
  </si>
  <si>
    <t>Önkormányzati műk. bev. összesen</t>
  </si>
  <si>
    <t>Felhalmozási és tőke jellegű bevételek</t>
  </si>
  <si>
    <t>- ingatlanértékesítés</t>
  </si>
  <si>
    <t>- földértékesítés</t>
  </si>
  <si>
    <t>- gép., ber. felsz. szárm. bevétel</t>
  </si>
  <si>
    <t>- lakásértékesítés</t>
  </si>
  <si>
    <t>- pénzügyi befektetések bevételei</t>
  </si>
  <si>
    <t>Támogatások</t>
  </si>
  <si>
    <t>Normatív támogatások</t>
  </si>
  <si>
    <t>Normatív kötött felhasználású tám.</t>
  </si>
  <si>
    <t>3.</t>
  </si>
  <si>
    <t>Központosított, egyéb közp. előir.</t>
  </si>
  <si>
    <t>4.</t>
  </si>
  <si>
    <t>ÖNHIKI és egyéb támogatás</t>
  </si>
  <si>
    <t>5.</t>
  </si>
  <si>
    <t>Önkormányzat kv-i támogatása</t>
  </si>
  <si>
    <t>Kiegészítések, visszatérülések</t>
  </si>
  <si>
    <t>Pénzeszköz-átvételek</t>
  </si>
  <si>
    <t>Működésre</t>
  </si>
  <si>
    <t>Felhalmozásra</t>
  </si>
  <si>
    <t>Támogatások, pe. átvételek</t>
  </si>
  <si>
    <t>Hitelek</t>
  </si>
  <si>
    <t>Kölcsönök visszatérülése</t>
  </si>
  <si>
    <t>Hitelfelvétel államháztart. kívülről műk.-re</t>
  </si>
  <si>
    <t>Hosszú lejáratú hitelfelvétel pü.-i váll.-tól</t>
  </si>
  <si>
    <t>Önkormányzati bevételek összesen</t>
  </si>
  <si>
    <t>7. sz. melléklet</t>
  </si>
  <si>
    <t>kiadásainak teljesítése</t>
  </si>
  <si>
    <t>F e l ú j í t á s</t>
  </si>
  <si>
    <t>Helyi közutak létesítése, felújítása</t>
  </si>
  <si>
    <t xml:space="preserve">Saját, vagy bérelt ingatlan hasznosítása </t>
  </si>
  <si>
    <t>Önkormányzat igazgatási tevékenysége</t>
  </si>
  <si>
    <t>Máshová nem sorolható szervek tevékenysége</t>
  </si>
  <si>
    <t>Iskolai oktatás</t>
  </si>
  <si>
    <t>Szennyvízelvezetés- és kezelés</t>
  </si>
  <si>
    <t>Máshová nem sorolható kulturális tevékenység</t>
  </si>
  <si>
    <t>8. sz. melléklet</t>
  </si>
  <si>
    <t>A rendszeres és eseti segélyek részletezése</t>
  </si>
  <si>
    <t>Rendszeres pénzbeli ellátások</t>
  </si>
  <si>
    <t>- időskorúak járadéka</t>
  </si>
  <si>
    <t>- nem foglalkoztatott személyek rendsz. szoc.segélye</t>
  </si>
  <si>
    <t>- rendszeres szociális segély</t>
  </si>
  <si>
    <t>- ápolási díj – normatív</t>
  </si>
  <si>
    <t>- rendszeres gyermekvédelmi támogatás</t>
  </si>
  <si>
    <t>Rendszeres pénzbeli ellátások összesen:</t>
  </si>
  <si>
    <t>- átmeneti segély gyermek</t>
  </si>
  <si>
    <t>- közköltséges temetés</t>
  </si>
  <si>
    <t>- temetési segély</t>
  </si>
  <si>
    <t>- közgyógyellátás</t>
  </si>
  <si>
    <t>- lakásfenntartási támogatás-normatív</t>
  </si>
  <si>
    <t>Eseti pénzbeli ellátások összesen:</t>
  </si>
  <si>
    <t>10. sz. melléklet</t>
  </si>
  <si>
    <t>V A G Y O N K I M U T A T Á S</t>
  </si>
  <si>
    <t xml:space="preserve">E S Z K Ö Z Ö K </t>
  </si>
  <si>
    <t xml:space="preserve">F O R R Á S O K </t>
  </si>
  <si>
    <t>Intézmény megnevezése</t>
  </si>
  <si>
    <t>Immater. javak</t>
  </si>
  <si>
    <t>Tárgyi eszközök</t>
  </si>
  <si>
    <t>Befekt. pénzügyi eszközök</t>
  </si>
  <si>
    <t>Üzemelt. átadott eszközök</t>
  </si>
  <si>
    <t>Befekt. eszközök összesen</t>
  </si>
  <si>
    <t>Forgó- eszközök</t>
  </si>
  <si>
    <t>Eszközök összesen</t>
  </si>
  <si>
    <t>Saját  tőke</t>
  </si>
  <si>
    <t>Tartalékok</t>
  </si>
  <si>
    <t>Kötele- zettségek</t>
  </si>
  <si>
    <t>Források összesen</t>
  </si>
  <si>
    <t>Polgármesteri Hivatal</t>
  </si>
  <si>
    <t>Önkormányzat összesen</t>
  </si>
  <si>
    <t>11. számú melléklet</t>
  </si>
  <si>
    <t>Pénzmaradvány-kimutatás az</t>
  </si>
  <si>
    <t>önállóan gazdálkodó költségvetési szerveknél</t>
  </si>
  <si>
    <t>Záró</t>
  </si>
  <si>
    <t>Aktív és</t>
  </si>
  <si>
    <t>Tárgyévi</t>
  </si>
  <si>
    <t>Befizetés</t>
  </si>
  <si>
    <t>Befizetések</t>
  </si>
  <si>
    <t>Kiuta-</t>
  </si>
  <si>
    <t>Költségv.</t>
  </si>
  <si>
    <t>Auditálási</t>
  </si>
  <si>
    <t>pénzkészl.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</si>
  <si>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</si>
  <si>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</si>
  <si>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</si>
  <si>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</si>
  <si>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</si>
  <si>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</si>
  <si>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</si>
  <si>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</si>
  <si>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</si>
  <si>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</si>
  <si>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>Intézmények összesen:</t>
  </si>
  <si>
    <t>Önkormányzat összesen:</t>
  </si>
  <si>
    <t xml:space="preserve">Egyszerűsített mérleg </t>
  </si>
  <si>
    <t>ESZKÖZÖK</t>
  </si>
  <si>
    <t>FORRÁSOK</t>
  </si>
  <si>
    <t>Állományi érték</t>
  </si>
  <si>
    <t xml:space="preserve">Tárgyévi </t>
  </si>
  <si>
    <t>Előző év</t>
  </si>
  <si>
    <t>Tárgyév</t>
  </si>
  <si>
    <t>auditált</t>
  </si>
  <si>
    <t>egysz. besz.</t>
  </si>
  <si>
    <t>záróadatai</t>
  </si>
  <si>
    <t>A./ Befektetett eszközök</t>
  </si>
  <si>
    <t>D./ Saját tőke</t>
  </si>
  <si>
    <t xml:space="preserve">      I. Immateriális javak</t>
  </si>
  <si>
    <t xml:space="preserve">      1./ Induló tőke</t>
  </si>
  <si>
    <t xml:space="preserve">     II. Tárgyi eszközök</t>
  </si>
  <si>
    <t xml:space="preserve">      2./ Tőkeváltozások</t>
  </si>
  <si>
    <t xml:space="preserve">    III. Befektetett pü.-i eszk.</t>
  </si>
  <si>
    <t xml:space="preserve">    IV. Üzemeltetésre, kezelésre</t>
  </si>
  <si>
    <t>E./ Tartalékok</t>
  </si>
  <si>
    <t xml:space="preserve">          átadott eszközök</t>
  </si>
  <si>
    <t xml:space="preserve">      I. Költségvetési tartalékok</t>
  </si>
  <si>
    <t xml:space="preserve">     II. Vállalkozási tartalékok</t>
  </si>
  <si>
    <t>B./ Forgóeszközök</t>
  </si>
  <si>
    <t xml:space="preserve">      I. Készletek</t>
  </si>
  <si>
    <t>F./ Kötelezettségek</t>
  </si>
  <si>
    <t xml:space="preserve">     II. Követelések</t>
  </si>
  <si>
    <t xml:space="preserve">      I. Hosszú lejáratú kötelezetts.</t>
  </si>
  <si>
    <t xml:space="preserve">    III. Értékpapírok</t>
  </si>
  <si>
    <t xml:space="preserve">     II. Rövid lejáratú kötelezetts.</t>
  </si>
  <si>
    <t xml:space="preserve">    IV. Pénzeszközök</t>
  </si>
  <si>
    <t xml:space="preserve">    III. Egyéb passzív pénzügyi</t>
  </si>
  <si>
    <t xml:space="preserve">     V. Egyéb aktív pénzügyi</t>
  </si>
  <si>
    <t xml:space="preserve">          elszámolások</t>
  </si>
  <si>
    <t>ESZKÖZÖK ÖSSZESEN:</t>
  </si>
  <si>
    <t>FORRÁSOK ÖSSZESEN:</t>
  </si>
  <si>
    <t>foglaltak szerint állította össze.</t>
  </si>
  <si>
    <t>Az egyszerűsített éves költségvetési beszámoló az Önkormányzat vagyoni, pénzügyi és jövedelmi helyzetéről megbízható és valós képet ad.</t>
  </si>
  <si>
    <t>László András</t>
  </si>
  <si>
    <t>könyvvizsgáló (ig. sz. 001992)</t>
  </si>
  <si>
    <t>13. sz. melléklet</t>
  </si>
  <si>
    <t>Egyszerűsített éves pénzforgalmi jelentés</t>
  </si>
  <si>
    <t>Sorsz.</t>
  </si>
  <si>
    <t>01</t>
  </si>
  <si>
    <t>Személyi juttatások</t>
  </si>
  <si>
    <t>02</t>
  </si>
  <si>
    <t>Munkaadókat terhelő járulékok</t>
  </si>
  <si>
    <t>03</t>
  </si>
  <si>
    <t>Dologi és egyéb folyó kiadások</t>
  </si>
  <si>
    <t>04</t>
  </si>
  <si>
    <t>Végleges pézeszközátadás, egyéb támogatás</t>
  </si>
  <si>
    <t>05</t>
  </si>
  <si>
    <t>Ellátottak juttatásai</t>
  </si>
  <si>
    <t>06</t>
  </si>
  <si>
    <t>Felújítás</t>
  </si>
  <si>
    <t>07</t>
  </si>
  <si>
    <t>Felhalmozási kiadások</t>
  </si>
  <si>
    <t>08</t>
  </si>
  <si>
    <t>09</t>
  </si>
  <si>
    <t>Hitelek és kölcsönök kiadásai</t>
  </si>
  <si>
    <t>10</t>
  </si>
  <si>
    <t>Értékpapírok kiadásai</t>
  </si>
  <si>
    <t>11</t>
  </si>
  <si>
    <t>Pénzforgalom nélküli kiadások</t>
  </si>
  <si>
    <t>Kiegyenlítő, függő, átfutó kiadások</t>
  </si>
  <si>
    <t>Önkormányzatok sajátos működési bevételei</t>
  </si>
  <si>
    <t>18-ból Önkormányzatok sajátos felhalm. és tőkebev.</t>
  </si>
  <si>
    <t>Támogatások, kiegészítések és átvett pénzeszközök</t>
  </si>
  <si>
    <t>20-ból Önkormányzatok költségvetési támogatása</t>
  </si>
  <si>
    <t>Hitelek, kölcsönök bevételei</t>
  </si>
  <si>
    <t>Értékpapírok bevételei</t>
  </si>
  <si>
    <t>Pénzforgalom nélküli bevételek</t>
  </si>
  <si>
    <t>Kiegyenlítő, függő, átfutó bevételek</t>
  </si>
  <si>
    <t>Költsvet. bev. és kiad. különbsége</t>
  </si>
  <si>
    <t>Finanszírozási műveletek eredménye</t>
  </si>
  <si>
    <t>Aktív és passzív pénzügyi műveletek ereménye</t>
  </si>
  <si>
    <t>14. sz. melléklet</t>
  </si>
  <si>
    <t>Az egyszerűsített pénzmaradvány-kimutatás</t>
  </si>
  <si>
    <t>Auditálási eltérések</t>
  </si>
  <si>
    <t>Tárgyév egysz. besz. audit. záróadatok</t>
  </si>
  <si>
    <t>Záró pénzkészlet</t>
  </si>
  <si>
    <t>Egyéb aktív és passzív pénzügyi elszámolások összevont záróegyenlege</t>
  </si>
  <si>
    <t>Előző év(ek)ben képzett tartalékok maradványa (-)</t>
  </si>
  <si>
    <t>Vállalkozási tevékenység pénzforg. eredménye (-)</t>
  </si>
  <si>
    <t>Tárgyévi helyesbített pénzmaradvány (1 ± 2 - 3 - 4)</t>
  </si>
  <si>
    <t>6.</t>
  </si>
  <si>
    <t>Finanszírozásból származó korrekciók (+,-)</t>
  </si>
  <si>
    <t>7.</t>
  </si>
  <si>
    <t>Költségvetési támogatás kiutalatlan tám.miatt</t>
  </si>
  <si>
    <t>módosító tételek (+,-)</t>
  </si>
  <si>
    <t>8.</t>
  </si>
  <si>
    <t>Váll.tev. eredményéből alaptev. ellát.-ra felhaszn. összeg</t>
  </si>
  <si>
    <t>9.</t>
  </si>
  <si>
    <t>Ktsgv-i pénzmaradványt külön jogsz.alapján mód. tétel (+,-)</t>
  </si>
  <si>
    <t>10.</t>
  </si>
  <si>
    <t>11.</t>
  </si>
  <si>
    <t>10-ből egészségbizt. alapból folyósított pénzeszk. maradványa</t>
  </si>
  <si>
    <t>12.</t>
  </si>
  <si>
    <t>10-ből kötelezettséggel terhelt pénzmaradvány</t>
  </si>
  <si>
    <t>13.</t>
  </si>
  <si>
    <t>10-ből szabad pénzmaradvány</t>
  </si>
  <si>
    <r>
      <t>Módosított pénzmaradvány (5 ± 6 ± 7 + 8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9)</t>
    </r>
  </si>
  <si>
    <t>15. sz. melléklet</t>
  </si>
  <si>
    <t>Tiszavasvári Város Cigány Kisebbségi Önkormányzata</t>
  </si>
  <si>
    <t>Szakmai anyag beszerzés</t>
  </si>
  <si>
    <t>Pénzeszköz-átadás államházt.-on kívülre</t>
  </si>
  <si>
    <t>Képviselők juttatásai</t>
  </si>
  <si>
    <t>TB- járulék</t>
  </si>
  <si>
    <t>Egészségügyi hozzájárulás</t>
  </si>
  <si>
    <t>Irodaszer, nyomtatvány beszerzés</t>
  </si>
  <si>
    <t xml:space="preserve">Könyv, folyóirat, egyéb inf. hord. </t>
  </si>
  <si>
    <t>Kisértékű tárgyi eszk.és szell.term. besz.</t>
  </si>
  <si>
    <t>Egyéb készletbeszerzés</t>
  </si>
  <si>
    <t>Nem adatátviteli c. távközlési díjak</t>
  </si>
  <si>
    <t>Szállítási szolgáltatás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</si>
  <si>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</si>
  <si>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</si>
  <si>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</si>
  <si>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</si>
  <si>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</si>
  <si>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Bevételek:</t>
  </si>
  <si>
    <t>Állami támogatás</t>
  </si>
  <si>
    <t>Önkormányzati támogatás</t>
  </si>
  <si>
    <t>Költségvetési bevétel összesen:</t>
  </si>
  <si>
    <t>16. számú melléklet</t>
  </si>
  <si>
    <t>A hitelállomány és a hitelek törlesztése</t>
  </si>
  <si>
    <t>Hitelállomány</t>
  </si>
  <si>
    <t>Hiteltörlesztés</t>
  </si>
  <si>
    <t>2007.</t>
  </si>
  <si>
    <t>2008.</t>
  </si>
  <si>
    <t>2009.</t>
  </si>
  <si>
    <t>2010.</t>
  </si>
  <si>
    <t>2011.</t>
  </si>
  <si>
    <r>
      <t xml:space="preserve">Beruházás a 21. sz. iskolába </t>
    </r>
    <r>
      <rPr>
        <i/>
        <sz val="12"/>
        <rFont val="Times New Roman CE"/>
        <family val="1"/>
      </rPr>
      <t>(lejárat:2015.)</t>
    </r>
  </si>
  <si>
    <t>17.sz. melléklet</t>
  </si>
  <si>
    <t>ezer Ft-ban</t>
  </si>
  <si>
    <t>A támogatás adónemenként</t>
  </si>
  <si>
    <t>Adóelen-gedés</t>
  </si>
  <si>
    <t>Adómen-tesség</t>
  </si>
  <si>
    <t>Behajthatat-lanság</t>
  </si>
  <si>
    <t>Összesen</t>
  </si>
  <si>
    <t>összege eFt</t>
  </si>
  <si>
    <t>eFt</t>
  </si>
  <si>
    <t>Gépjárműadó és pótlék</t>
  </si>
  <si>
    <t>Iparűzési adó és pótlék</t>
  </si>
  <si>
    <t>Magánszemélyek komm. adó</t>
  </si>
  <si>
    <t>Eszközök</t>
  </si>
  <si>
    <t>Források</t>
  </si>
  <si>
    <t>Alapítás-átszerv. aktivált érték</t>
  </si>
  <si>
    <t>63.</t>
  </si>
  <si>
    <t>Induló tőke</t>
  </si>
  <si>
    <t>Kísérleti fejlesztés aktivált érték</t>
  </si>
  <si>
    <t>64.</t>
  </si>
  <si>
    <t>Tőkeváltozások</t>
  </si>
  <si>
    <t>Vagyoni értékű jogok</t>
  </si>
  <si>
    <t>65.</t>
  </si>
  <si>
    <t>Értékesítési tartalék</t>
  </si>
  <si>
    <t>Szellemi termékek</t>
  </si>
  <si>
    <t>66.</t>
  </si>
  <si>
    <t>D.)</t>
  </si>
  <si>
    <t>SAJÁT TŐKE ÖSSZESEN</t>
  </si>
  <si>
    <t>Immateriális jav.adott előleg</t>
  </si>
  <si>
    <t>67.</t>
  </si>
  <si>
    <t>Ktgv-i tartalék elszám.</t>
  </si>
  <si>
    <t>Immateriális javak értékhely.</t>
  </si>
  <si>
    <t>68.</t>
  </si>
  <si>
    <t>- tárgyévi ktgv-i tartalék</t>
  </si>
  <si>
    <t>I.</t>
  </si>
  <si>
    <t>Immateriális javak</t>
  </si>
  <si>
    <t>69.</t>
  </si>
  <si>
    <t>- előző évi ktgv-i tartalék</t>
  </si>
  <si>
    <t>Ingatlanok, kapcs. v. jog</t>
  </si>
  <si>
    <t>70.</t>
  </si>
  <si>
    <t>Költségvetési pénzmaradvány</t>
  </si>
  <si>
    <t>Gépek, berendezések, felsz.</t>
  </si>
  <si>
    <t>71.</t>
  </si>
  <si>
    <t>Kiadási megtakarítás</t>
  </si>
  <si>
    <t>Járművek</t>
  </si>
  <si>
    <t>72.</t>
  </si>
  <si>
    <t>Bevételi lemaradás</t>
  </si>
  <si>
    <t>Tenyészállatok</t>
  </si>
  <si>
    <t>73.</t>
  </si>
  <si>
    <t>Előirányzat-maradvány</t>
  </si>
  <si>
    <t>Beruházások, felújítások</t>
  </si>
  <si>
    <t>74.</t>
  </si>
  <si>
    <t>Ktgv-i tartalék összesen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</si>
  <si>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</si>
  <si>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</si>
  <si>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</si>
  <si>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</si>
  <si>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</si>
  <si>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</si>
  <si>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</si>
  <si>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</si>
  <si>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</si>
  <si>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</si>
  <si>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</si>
  <si>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</si>
  <si>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</si>
  <si>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</si>
  <si>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</si>
  <si>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</si>
  <si>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</si>
  <si>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</si>
  <si>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</si>
  <si>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</si>
  <si>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</si>
  <si>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</si>
  <si>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</si>
  <si>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</si>
  <si>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</si>
  <si>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</si>
  <si>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</si>
  <si>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</si>
  <si>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</si>
  <si>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</si>
  <si>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</si>
  <si>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</si>
  <si>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</si>
  <si>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</si>
  <si>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</si>
  <si>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</si>
  <si>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</si>
  <si>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</si>
  <si>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</si>
  <si>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</si>
  <si>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</si>
  <si>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</si>
  <si>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</si>
  <si>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</si>
  <si>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</si>
  <si>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</si>
  <si>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</si>
  <si>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</si>
  <si>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</si>
  <si>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</si>
  <si>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</si>
  <si>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</si>
  <si>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</si>
  <si>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</si>
  <si>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</si>
  <si>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</si>
  <si>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</si>
  <si>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</si>
  <si>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</si>
  <si>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</si>
  <si>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</si>
  <si>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</si>
  <si>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</si>
  <si>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</si>
  <si>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</si>
  <si>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</si>
  <si>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</si>
  <si>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 xml:space="preserve">Üz., kez. átv. eszk. 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</si>
  <si>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</si>
  <si>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</si>
  <si>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</si>
  <si>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</si>
  <si>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</si>
  <si>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</si>
  <si>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</si>
  <si>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</si>
  <si>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</si>
  <si>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</si>
  <si>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</si>
  <si>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</si>
  <si>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</si>
  <si>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</si>
  <si>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</si>
  <si>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</si>
  <si>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</si>
  <si>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</si>
  <si>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</si>
  <si>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</si>
  <si>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</si>
  <si>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</si>
  <si>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</si>
  <si>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</si>
  <si>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</si>
  <si>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</si>
  <si>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</si>
  <si>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</si>
  <si>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</si>
  <si>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</si>
  <si>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</si>
  <si>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</si>
  <si>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</si>
  <si>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</si>
  <si>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</si>
  <si>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</si>
  <si>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</si>
  <si>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</si>
  <si>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</si>
  <si>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</si>
  <si>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</si>
  <si>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</si>
  <si>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</si>
  <si>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</si>
  <si>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</si>
  <si>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</si>
  <si>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</si>
  <si>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</si>
  <si>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</si>
  <si>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</si>
  <si>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</si>
  <si>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</si>
  <si>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</si>
  <si>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</si>
  <si>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</si>
  <si>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</si>
  <si>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</si>
  <si>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</si>
  <si>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</si>
  <si>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</si>
  <si>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</si>
  <si>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</si>
  <si>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</si>
  <si>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</si>
  <si>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</si>
  <si>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</si>
  <si>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</si>
  <si>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</si>
  <si>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</si>
  <si>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</si>
  <si>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</si>
  <si>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</si>
  <si>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</si>
  <si>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</si>
  <si>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</si>
  <si>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</si>
  <si>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</si>
  <si>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</si>
  <si>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</si>
  <si>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</si>
  <si>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</si>
  <si>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</si>
  <si>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</si>
  <si>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</si>
  <si>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</si>
  <si>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</si>
  <si>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</si>
  <si>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</si>
  <si>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</si>
  <si>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</si>
  <si>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</si>
  <si>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</si>
  <si>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</si>
  <si>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</si>
  <si>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</si>
  <si>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</si>
  <si>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</si>
  <si>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</si>
  <si>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</si>
  <si>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</si>
  <si>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</si>
  <si>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</si>
  <si>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</si>
  <si>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</si>
  <si>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</si>
  <si>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</si>
  <si>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</si>
  <si>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</si>
  <si>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</si>
  <si>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</si>
  <si>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</si>
  <si>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</si>
  <si>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</si>
  <si>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</si>
  <si>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</si>
  <si>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</si>
  <si>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</si>
  <si>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</si>
  <si>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</si>
  <si>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</si>
  <si>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</si>
  <si>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</si>
  <si>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</si>
  <si>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</si>
  <si>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</si>
  <si>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</si>
  <si>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</si>
  <si>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</si>
  <si>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</si>
  <si>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</si>
  <si>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</si>
  <si>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</si>
  <si>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</si>
  <si>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</si>
  <si>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</si>
  <si>
    <t>2012.</t>
  </si>
  <si>
    <r>
      <t xml:space="preserve">Infrastrukturális hitel </t>
    </r>
    <r>
      <rPr>
        <i/>
        <sz val="12"/>
        <rFont val="Times New Roman CE"/>
        <family val="0"/>
      </rPr>
      <t>(lejárat: 2025)</t>
    </r>
  </si>
  <si>
    <t>Egyéb t. részesedés</t>
  </si>
  <si>
    <t xml:space="preserve"> Közvilágítás</t>
  </si>
  <si>
    <t>Támogatás, pénzeszköz átadás</t>
  </si>
  <si>
    <t>Támogatás</t>
  </si>
  <si>
    <t>rendkívüli gyermekvéd.támogatás</t>
  </si>
  <si>
    <t xml:space="preserve"> közlekedési támogatás</t>
  </si>
  <si>
    <t>talajterhelési díj</t>
  </si>
  <si>
    <t>A normatív állami hozzájárulás elszámolása</t>
  </si>
  <si>
    <t>9. sz. melléklet</t>
  </si>
  <si>
    <t>Forintban</t>
  </si>
  <si>
    <t>Az állami hozzájárulás jogcíme                                                                                                                (az éves költségvetési törvény szerint)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</si>
  <si>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</si>
  <si>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</si>
  <si>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</si>
  <si>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</si>
  <si>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</si>
  <si>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</si>
  <si>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mutatószám</t>
  </si>
  <si>
    <t>állami hozzájárulás</t>
  </si>
  <si>
    <t>Települési önk. feladatai lakosság szám sz.</t>
  </si>
  <si>
    <t>Pénzbeli szociális juttatások</t>
  </si>
  <si>
    <t>Átvitel:</t>
  </si>
  <si>
    <t>Áthozat:</t>
  </si>
  <si>
    <t>8 hó szakmai gyak. tanulószerződéssel</t>
  </si>
  <si>
    <t>4 hó szakmai gyak. tanulószerződéssel</t>
  </si>
  <si>
    <t>Kötött felhasználású normatívák összesen:</t>
  </si>
  <si>
    <t>MINDÖSSZESEN:</t>
  </si>
  <si>
    <t xml:space="preserve">    sajátos működési bevétel</t>
  </si>
  <si>
    <t xml:space="preserve">  felújítás</t>
  </si>
  <si>
    <t xml:space="preserve">Az Önkormányzat  2008. éves költségvetésének teljesítése </t>
  </si>
  <si>
    <t>2008.  év</t>
  </si>
  <si>
    <t>2008. évi teljesítése</t>
  </si>
  <si>
    <t>2008.  évi teljesítése</t>
  </si>
  <si>
    <t>A Polgármesteri Hivatal szakfeladatai működési kiadásainak teljesítése 2008. évben</t>
  </si>
  <si>
    <t>Az önkormányzat szakfeladatainak bevételei és kiadásai 2008. évben</t>
  </si>
  <si>
    <t>2008. évben</t>
  </si>
  <si>
    <t>A 2008. évi költségvetés felhalmozási, felújítási</t>
  </si>
  <si>
    <t>Az Önkormányzat a 2008. évi egyszerűsített éves költségvetési beszámolóját a számviteli törvényben, illetve a 249/2000.(XII.24.) Korm. rendeletben</t>
  </si>
  <si>
    <t>2008. évi költségvetésének teljesítése</t>
  </si>
  <si>
    <t>2008.dec. 31.</t>
  </si>
  <si>
    <t>2013.</t>
  </si>
  <si>
    <t xml:space="preserve"> A Tiszavasvári Önkormányzat 2008. évi közvetett  támogatásai a helyi adóknál</t>
  </si>
  <si>
    <t xml:space="preserve">Tiszavasvári Város Önkormányzatának 2008. évi mérlege </t>
  </si>
  <si>
    <t>Adatátviteli célú távközlési díjak</t>
  </si>
  <si>
    <t>Televízió előfizetés díja</t>
  </si>
  <si>
    <t>Rövidlej.bankbetétek után kapott kamat</t>
  </si>
  <si>
    <t>Átvett pénzeszközök</t>
  </si>
  <si>
    <t>Egyéb központi támogatások</t>
  </si>
  <si>
    <t>Pézforgalom nélküli bevétel</t>
  </si>
  <si>
    <t>építéshatósági bírság</t>
  </si>
  <si>
    <t>Tiszavasvári Középiskola</t>
  </si>
  <si>
    <t>Műv. Központ és Könyvtár</t>
  </si>
  <si>
    <t>Hankó L. Zeneiskola</t>
  </si>
  <si>
    <t>Városi Sportközpont</t>
  </si>
  <si>
    <t>F e l h a l m o z á s</t>
  </si>
  <si>
    <t>Polgári védelem</t>
  </si>
  <si>
    <t>Települési hulladékkezelés</t>
  </si>
  <si>
    <t>kereső tev.mellett rendszeres szoc.segély</t>
  </si>
  <si>
    <t>ápolási díj - helyi megállapítás alapján</t>
  </si>
  <si>
    <t>egyéb, az önk.rendeletében megáll.juttatás</t>
  </si>
  <si>
    <t>- lakásfenntartási támogatás-természetben nyújtott</t>
  </si>
  <si>
    <t>lakásfenntartási támogatás-helyi megállapítás</t>
  </si>
  <si>
    <t>Tiszavasvári, 2009. április13.</t>
  </si>
  <si>
    <t>Viziközműtársulati hitel-Tiszavasvári</t>
  </si>
  <si>
    <t>Viziközműtársulati hitel-Üdülőterület</t>
  </si>
  <si>
    <t>Kölcsönök nyújtása</t>
  </si>
  <si>
    <t>Felhalmozási pénzeszközátadás</t>
  </si>
  <si>
    <t>12</t>
  </si>
  <si>
    <t>13</t>
  </si>
  <si>
    <t>14</t>
  </si>
  <si>
    <t>15</t>
  </si>
  <si>
    <t>16</t>
  </si>
  <si>
    <t>Részesedés vásárlás</t>
  </si>
  <si>
    <t>Kölcsön visszatérülése</t>
  </si>
  <si>
    <t>17</t>
  </si>
  <si>
    <t>Költsvet. pénzforgalmi kiadások (01+...+10)</t>
  </si>
  <si>
    <t>Finanszírozási kiadások (12+13)</t>
  </si>
  <si>
    <t>Pénzforgalmi kiadások (11+14)</t>
  </si>
  <si>
    <t>KIADÁSOK ÖSSZESEN (15+16+17)</t>
  </si>
  <si>
    <t>Költsvet. pénzforg.bevételek (19+20+21+23+25)</t>
  </si>
  <si>
    <t>Finanszírozási bevételek összesen (27+28)</t>
  </si>
  <si>
    <t>Pénzforgalmi bevételek (26+29)</t>
  </si>
  <si>
    <t>BEVÉTELEK ÖSSZESEN (30+31+32)</t>
  </si>
  <si>
    <t>Gépjármű vásárlási hitel</t>
  </si>
  <si>
    <t>Rövidlejáratú hitel</t>
  </si>
  <si>
    <t>Hankó László Zeneiskola</t>
  </si>
  <si>
    <t>Tv. Középisk.</t>
  </si>
  <si>
    <t>Műv. Közp.</t>
  </si>
  <si>
    <t>Sportközp.</t>
  </si>
  <si>
    <t xml:space="preserve">V.P.Középisk. </t>
  </si>
  <si>
    <t>Mindössz.:</t>
  </si>
  <si>
    <t>részesedés vásárlás</t>
  </si>
  <si>
    <t>Kiegyenlítő, függő, átf.kiad.</t>
  </si>
  <si>
    <t>Települési önk. közösségi közlekedési feladatok</t>
  </si>
  <si>
    <t>Körzeti igazgatás alap-hozzájárulás</t>
  </si>
  <si>
    <t>Körzeti igazgatási okmányiroda működési kiad.</t>
  </si>
  <si>
    <t>Körzeti igazgatás gyámügyi igazgatási fel.</t>
  </si>
  <si>
    <t>Körzeti igazgatás építésügyi igazgatási fel.</t>
  </si>
  <si>
    <t>Körzeti igazgatás kiegészítő hozzájárulás ép.</t>
  </si>
  <si>
    <t>Lakott külterülettel kapcsolatos feladatok</t>
  </si>
  <si>
    <t>Közművelődési és közgyűjteményi feladatok</t>
  </si>
  <si>
    <t>8 hó óvoda 1. nevelési év</t>
  </si>
  <si>
    <t>8 hó óvoda 2-3. nevelési év</t>
  </si>
  <si>
    <t>4 hó óvoda 1-2. nevelési év</t>
  </si>
  <si>
    <t>4 hó óvoda 3. nevelési év</t>
  </si>
  <si>
    <t>8 hó ált. isk. 1. évfolyam</t>
  </si>
  <si>
    <t>8 hó ált. isk. 2-3. évfolyam</t>
  </si>
  <si>
    <t>8 hó ált. isk. 4. évfolyam</t>
  </si>
  <si>
    <t>8 hó ált. isk. 5. évfolyam</t>
  </si>
  <si>
    <t>8. hó ált. isk. 6. évfolyam</t>
  </si>
  <si>
    <t>8. hó ált. isk. 7-8. évfolyam</t>
  </si>
  <si>
    <t xml:space="preserve">4 hó ált. isk. 1-2. évfolyam </t>
  </si>
  <si>
    <t>4 hó ált. isk. 3. évfolyam</t>
  </si>
  <si>
    <t>4 hó ált. isk. 4. évfolyam</t>
  </si>
  <si>
    <t>4 hó ált. isk. 5-6. évfolyam</t>
  </si>
  <si>
    <t>4 hó ált. isk. 7-8. évfolyam</t>
  </si>
  <si>
    <t>8 hó középfokú isk. 9. évfolyam</t>
  </si>
  <si>
    <t>8 hó középfokú isk. 10. évfolyam</t>
  </si>
  <si>
    <t>8 hó középfokú isk. 11-13. évfolyam</t>
  </si>
  <si>
    <t>4 hó középfokú isk. 9-10. évfolyam</t>
  </si>
  <si>
    <t>4 hó középfokú isk. 11-13. évfolyam</t>
  </si>
  <si>
    <t>8 hó szakképzés elméleti képzés felzárkóztató</t>
  </si>
  <si>
    <t xml:space="preserve">8 hó szakképzés elméleti szakiskola </t>
  </si>
  <si>
    <t>4 hó szakképzés elméleti képzés felzárkóztató</t>
  </si>
  <si>
    <t>4 hó szakképzés elméleti szakiskola</t>
  </si>
  <si>
    <t>8 hó alapfokú művészetoktatás</t>
  </si>
  <si>
    <t>4 hó alapfokú művészetoktatás</t>
  </si>
  <si>
    <t>8 hó kollégium</t>
  </si>
  <si>
    <t>4 hó kollégium</t>
  </si>
  <si>
    <t>8 hó napközis vagy tanulószobai foglalkozás</t>
  </si>
  <si>
    <t>8 hó iskolaotthonos oktatás 1-4. évfolyam</t>
  </si>
  <si>
    <t>4 hó napközis foglalkozás 1-4. évfolyam</t>
  </si>
  <si>
    <t>4 hó napközis foglalkozás 5-8. évfolyam</t>
  </si>
  <si>
    <t>4 hó iskolaotthonos oktatás 1-2. évfolyam</t>
  </si>
  <si>
    <t>4 hó iskolaotthonos oktatás 3. évfolyam</t>
  </si>
  <si>
    <t>4 hó iskolaotthonos oktatás 4. évfolyam</t>
  </si>
  <si>
    <t>8 hó gyakolati oktatás 9-10. évfolyam</t>
  </si>
  <si>
    <t>4 hó gyakorlati oktatás 9-10. évfolyam</t>
  </si>
  <si>
    <t>8 hó szakmai gyakorlati képzés egyévfolyamos k.</t>
  </si>
  <si>
    <t>4 hó szakmai gyakorlati képzés egyévfolyamos k.</t>
  </si>
  <si>
    <t>4 hó szakmai gyakorlati képzés első évf. k.</t>
  </si>
  <si>
    <t>8 hó szakmai gyakorlati képzés utolsó évf. k.</t>
  </si>
  <si>
    <t>4 hó szakmai gyakorlati képzés utolsó évf. k.</t>
  </si>
  <si>
    <t>8 hó magántanuló sajátos nevelési igényű</t>
  </si>
  <si>
    <t>8 hó testi, érzékszervei sajátos nevelési igényű</t>
  </si>
  <si>
    <t>8 hó beszéd, enyhe org. sajátos nevelési igényű</t>
  </si>
  <si>
    <t>4 hó nem organikus sajátos nevelési igényű</t>
  </si>
  <si>
    <t>8 hó kizárólag magyar nyelven folyó roma kis. nev.</t>
  </si>
  <si>
    <t>4 hó kizárólag magyar nyelven folyó roma kis. nev.</t>
  </si>
  <si>
    <t>8 hó két tanítási nyelven folyó oktatás</t>
  </si>
  <si>
    <t>4 hó két tanítási nyelven folyó oktatás</t>
  </si>
  <si>
    <t>8 hó nyelvi előkészítő</t>
  </si>
  <si>
    <t>4 hó nyelvi előkészítő</t>
  </si>
  <si>
    <t>4 hó pedagógiai módszerek támogatása műv.</t>
  </si>
  <si>
    <t>8 hó bejáró tanulók</t>
  </si>
  <si>
    <t>4 hó bejáró tanulók</t>
  </si>
  <si>
    <t>8 hó kedvezményes étkeztetés</t>
  </si>
  <si>
    <t>4 hó kedvezményes étkeztetés</t>
  </si>
  <si>
    <t>12 hó kedvezményes étkeztetés kieg. hozzájárulás</t>
  </si>
  <si>
    <t>12 hó ingyenes tankönyvellátás</t>
  </si>
  <si>
    <t>12 hó ált. hozzájárulás a tankönyvellátáshoz</t>
  </si>
  <si>
    <t>4 hó kollégiumi lakhatási feltételek megteremtése</t>
  </si>
  <si>
    <t xml:space="preserve">4 hó magántanuló sajátos nevelésű </t>
  </si>
  <si>
    <t>4 hó beszédfogyatékos, enyhe értelmi fogyatékos</t>
  </si>
  <si>
    <t xml:space="preserve">8 hó szakm. gyak. első évf.k.(1 évet meghaladja) </t>
  </si>
  <si>
    <t>Feladatmutatóval összef. Normatívák Összesen</t>
  </si>
  <si>
    <t>8 hó pedagógus szakvizsga</t>
  </si>
  <si>
    <t>4 hó pedagógus szakvizsga</t>
  </si>
  <si>
    <t>8 hó pedagógiai szakszolgálat</t>
  </si>
  <si>
    <t>18. sz. melléklet            a 14/2009.(IV.24.) rendelethez         adatok eFt-ban</t>
  </si>
  <si>
    <t>a 14/2009.(IV.24.) rendelethez</t>
  </si>
  <si>
    <t>12. sz. melléklet a 14/2009.(IV.24.) rendelethez</t>
  </si>
  <si>
    <t xml:space="preserve">          a 14/2009.(IV.24.) rendelethez</t>
  </si>
  <si>
    <t>5. sz. melléklet 14/2009.(IV.24.) rendelethez</t>
  </si>
  <si>
    <t>a 14/2009. (IV.24.) rendelethez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</si>
</sst>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&quot;Ft&quot;;\-#,##0&quot;Ft&quot;"/>
    <numFmt numFmtId="171" formatCode="#,##0&quot;Ft&quot;;[Red]\-#,##0&quot;Ft&quot;"/>
    <numFmt numFmtId="172" formatCode="#,##0.00&quot;Ft&quot;;\-#,##0.00&quot;Ft&quot;"/>
    <numFmt numFmtId="173" formatCode="#,##0.00&quot;Ft&quot;;[Red]\-#,##0.00&quot;Ft&quot;"/>
    <numFmt numFmtId="174" formatCode="_-* #,##0&quot;Ft&quot;_-;\-* #,##0&quot;Ft&quot;_-;_-* &quot;-&quot;&quot;Ft&quot;_-;_-@_-"/>
    <numFmt numFmtId="175" formatCode="_-* #,##0_F_t_-;\-* #,##0_F_t_-;_-* &quot;-&quot;_F_t_-;_-@_-"/>
    <numFmt numFmtId="176" formatCode="_-* #,##0.00&quot;Ft&quot;_-;\-* #,##0.00&quot;Ft&quot;_-;_-* &quot;-&quot;??&quot;Ft&quot;_-;_-@_-"/>
    <numFmt numFmtId="177" formatCode="_-* #,##0.00_F_t_-;\-* #,##0.00_F_t_-;_-* &quot;-&quot;??_F_t_-;_-@_-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0__"/>
    <numFmt numFmtId="183" formatCode="mmm/\ d\."/>
    <numFmt numFmtId="184" formatCode="0.000"/>
    <numFmt numFmtId="185" formatCode="0;[Red]0"/>
    <numFmt numFmtId="186" formatCode="#&quot;+ &quot;??/??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t&quot;;\-#,##0&quot; Ft&quot;"/>
    <numFmt numFmtId="199" formatCode="#,##0&quot; Ft&quot;;[Red]\-#,##0&quot; Ft&quot;"/>
    <numFmt numFmtId="200" formatCode="#,##0.00&quot; Ft&quot;;\-#,##0.00&quot; Ft&quot;"/>
    <numFmt numFmtId="201" formatCode="#,##0.00&quot; Ft&quot;;[Red]\-#,##0.00&quot; Ft&quot;"/>
    <numFmt numFmtId="202" formatCode="0_ ;[Red]\-0\ "/>
    <numFmt numFmtId="203" formatCode="_-* #,##0.00\ _F_t_-;\-* #,##0.00\ _F_t_-;_-* \-??\ _F_t_-;_-@_-"/>
    <numFmt numFmtId="204" formatCode="_-* #,##0\ _F_t_-;\-* #,##0\ _F_t_-;_-* \-??\ _F_t_-;_-@_-"/>
    <numFmt numFmtId="205" formatCode="mmm\ d/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b/>
      <i/>
      <sz val="14"/>
      <name val="MS Sans Serif"/>
      <family val="2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1"/>
      <name val="Times New Roman CE"/>
      <family val="1"/>
    </font>
    <font>
      <u val="single"/>
      <sz val="10"/>
      <name val="Times New Roman CE"/>
      <family val="1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i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165" fontId="4" fillId="0" borderId="5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2" xfId="0" applyFont="1" applyBorder="1" applyAlignment="1">
      <alignment/>
    </xf>
    <xf numFmtId="0" fontId="7" fillId="0" borderId="0" xfId="0" applyFont="1" applyAlignment="1">
      <alignment horizontal="right"/>
    </xf>
    <xf numFmtId="165" fontId="4" fillId="0" borderId="4" xfId="15" applyNumberFormat="1" applyFont="1" applyBorder="1" applyAlignment="1">
      <alignment/>
    </xf>
    <xf numFmtId="0" fontId="10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9" fillId="0" borderId="27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0" fillId="0" borderId="31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5" xfId="0" applyNumberFormat="1" applyFont="1" applyBorder="1" applyAlignment="1" quotePrefix="1">
      <alignment/>
    </xf>
    <xf numFmtId="3" fontId="9" fillId="0" borderId="1" xfId="0" applyNumberFormat="1" applyFont="1" applyBorder="1" applyAlignment="1" quotePrefix="1">
      <alignment/>
    </xf>
    <xf numFmtId="0" fontId="6" fillId="0" borderId="33" xfId="0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0" fontId="6" fillId="0" borderId="20" xfId="0" applyFont="1" applyBorder="1" applyAlignment="1">
      <alignment vertical="center"/>
    </xf>
    <xf numFmtId="165" fontId="4" fillId="0" borderId="27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0" xfId="22" applyFont="1">
      <alignment/>
      <protection/>
    </xf>
    <xf numFmtId="1" fontId="4" fillId="0" borderId="0" xfId="17" applyNumberFormat="1" applyFont="1" applyFill="1" applyBorder="1" applyAlignment="1" applyProtection="1">
      <alignment/>
      <protection/>
    </xf>
    <xf numFmtId="10" fontId="4" fillId="0" borderId="0" xfId="22" applyNumberFormat="1" applyFont="1">
      <alignment/>
      <protection/>
    </xf>
    <xf numFmtId="204" fontId="4" fillId="0" borderId="0" xfId="17" applyNumberFormat="1" applyFont="1" applyFill="1" applyBorder="1" applyAlignment="1" applyProtection="1">
      <alignment/>
      <protection/>
    </xf>
    <xf numFmtId="0" fontId="0" fillId="0" borderId="0" xfId="22">
      <alignment/>
      <protection/>
    </xf>
    <xf numFmtId="204" fontId="7" fillId="0" borderId="0" xfId="17" applyNumberFormat="1" applyFont="1" applyFill="1" applyBorder="1" applyAlignment="1" applyProtection="1">
      <alignment horizontal="right"/>
      <protection/>
    </xf>
    <xf numFmtId="204" fontId="7" fillId="0" borderId="0" xfId="17" applyNumberFormat="1" applyFont="1" applyFill="1" applyBorder="1" applyAlignment="1" applyProtection="1">
      <alignment horizontal="center"/>
      <protection/>
    </xf>
    <xf numFmtId="10" fontId="4" fillId="0" borderId="0" xfId="22" applyNumberFormat="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" fontId="8" fillId="0" borderId="0" xfId="17" applyNumberFormat="1" applyFont="1" applyFill="1" applyBorder="1" applyAlignment="1" applyProtection="1">
      <alignment horizontal="center"/>
      <protection/>
    </xf>
    <xf numFmtId="10" fontId="8" fillId="0" borderId="0" xfId="22" applyNumberFormat="1" applyFont="1" applyAlignment="1">
      <alignment horizontal="center"/>
      <protection/>
    </xf>
    <xf numFmtId="204" fontId="8" fillId="0" borderId="0" xfId="17" applyNumberFormat="1" applyFont="1" applyFill="1" applyBorder="1" applyAlignment="1" applyProtection="1">
      <alignment horizontal="center"/>
      <protection/>
    </xf>
    <xf numFmtId="204" fontId="0" fillId="0" borderId="0" xfId="17" applyNumberFormat="1" applyFont="1" applyFill="1" applyBorder="1" applyAlignment="1" applyProtection="1">
      <alignment/>
      <protection/>
    </xf>
    <xf numFmtId="10" fontId="7" fillId="0" borderId="0" xfId="22" applyNumberFormat="1" applyFont="1" applyAlignment="1">
      <alignment horizontal="right"/>
      <protection/>
    </xf>
    <xf numFmtId="0" fontId="6" fillId="0" borderId="35" xfId="22" applyFont="1" applyBorder="1" applyAlignment="1">
      <alignment vertical="center"/>
      <protection/>
    </xf>
    <xf numFmtId="10" fontId="6" fillId="0" borderId="36" xfId="22" applyNumberFormat="1" applyFont="1" applyBorder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1" fillId="0" borderId="37" xfId="22" applyFont="1" applyBorder="1" applyAlignment="1">
      <alignment vertical="center"/>
      <protection/>
    </xf>
    <xf numFmtId="1" fontId="6" fillId="0" borderId="38" xfId="17" applyNumberFormat="1" applyFont="1" applyFill="1" applyBorder="1" applyAlignment="1" applyProtection="1">
      <alignment horizontal="center" vertical="center"/>
      <protection/>
    </xf>
    <xf numFmtId="10" fontId="6" fillId="0" borderId="39" xfId="22" applyNumberFormat="1" applyFont="1" applyBorder="1" applyAlignment="1">
      <alignment horizontal="center" vertical="center"/>
      <protection/>
    </xf>
    <xf numFmtId="204" fontId="6" fillId="0" borderId="38" xfId="17" applyNumberFormat="1" applyFont="1" applyFill="1" applyBorder="1" applyAlignment="1" applyProtection="1">
      <alignment horizontal="center" vertical="center"/>
      <protection/>
    </xf>
    <xf numFmtId="204" fontId="18" fillId="0" borderId="7" xfId="17" applyNumberFormat="1" applyFont="1" applyFill="1" applyBorder="1" applyAlignment="1" applyProtection="1">
      <alignment/>
      <protection/>
    </xf>
    <xf numFmtId="1" fontId="6" fillId="0" borderId="2" xfId="17" applyNumberFormat="1" applyFont="1" applyFill="1" applyBorder="1" applyAlignment="1" applyProtection="1">
      <alignment/>
      <protection/>
    </xf>
    <xf numFmtId="10" fontId="6" fillId="0" borderId="40" xfId="17" applyNumberFormat="1" applyFont="1" applyFill="1" applyBorder="1" applyAlignment="1" applyProtection="1">
      <alignment/>
      <protection/>
    </xf>
    <xf numFmtId="0" fontId="18" fillId="0" borderId="7" xfId="22" applyFont="1" applyBorder="1" applyAlignment="1">
      <alignment/>
      <protection/>
    </xf>
    <xf numFmtId="10" fontId="6" fillId="0" borderId="3" xfId="22" applyNumberFormat="1" applyFont="1" applyBorder="1">
      <alignment/>
      <protection/>
    </xf>
    <xf numFmtId="204" fontId="4" fillId="0" borderId="5" xfId="17" applyNumberFormat="1" applyFont="1" applyFill="1" applyBorder="1" applyAlignment="1" applyProtection="1">
      <alignment/>
      <protection/>
    </xf>
    <xf numFmtId="204" fontId="4" fillId="0" borderId="1" xfId="17" applyNumberFormat="1" applyFont="1" applyFill="1" applyBorder="1" applyAlignment="1" applyProtection="1">
      <alignment/>
      <protection/>
    </xf>
    <xf numFmtId="10" fontId="4" fillId="0" borderId="19" xfId="17" applyNumberFormat="1" applyFont="1" applyFill="1" applyBorder="1" applyAlignment="1" applyProtection="1">
      <alignment/>
      <protection/>
    </xf>
    <xf numFmtId="0" fontId="4" fillId="0" borderId="5" xfId="22" applyFont="1" applyBorder="1">
      <alignment/>
      <protection/>
    </xf>
    <xf numFmtId="10" fontId="4" fillId="0" borderId="4" xfId="17" applyNumberFormat="1" applyFont="1" applyFill="1" applyBorder="1" applyAlignment="1" applyProtection="1">
      <alignment/>
      <protection/>
    </xf>
    <xf numFmtId="10" fontId="6" fillId="0" borderId="19" xfId="17" applyNumberFormat="1" applyFont="1" applyFill="1" applyBorder="1" applyAlignment="1" applyProtection="1">
      <alignment/>
      <protection/>
    </xf>
    <xf numFmtId="204" fontId="6" fillId="0" borderId="5" xfId="17" applyNumberFormat="1" applyFont="1" applyFill="1" applyBorder="1" applyAlignment="1" applyProtection="1">
      <alignment/>
      <protection/>
    </xf>
    <xf numFmtId="204" fontId="6" fillId="0" borderId="1" xfId="17" applyNumberFormat="1" applyFont="1" applyFill="1" applyBorder="1" applyAlignment="1" applyProtection="1">
      <alignment/>
      <protection/>
    </xf>
    <xf numFmtId="0" fontId="6" fillId="0" borderId="5" xfId="22" applyFont="1" applyBorder="1">
      <alignment/>
      <protection/>
    </xf>
    <xf numFmtId="10" fontId="6" fillId="0" borderId="4" xfId="17" applyNumberFormat="1" applyFont="1" applyFill="1" applyBorder="1" applyAlignment="1" applyProtection="1">
      <alignment/>
      <protection/>
    </xf>
    <xf numFmtId="204" fontId="18" fillId="0" borderId="5" xfId="17" applyNumberFormat="1" applyFont="1" applyFill="1" applyBorder="1" applyAlignment="1" applyProtection="1">
      <alignment/>
      <protection/>
    </xf>
    <xf numFmtId="0" fontId="18" fillId="0" borderId="5" xfId="22" applyFont="1" applyBorder="1">
      <alignment/>
      <protection/>
    </xf>
    <xf numFmtId="204" fontId="19" fillId="0" borderId="1" xfId="17" applyNumberFormat="1" applyFont="1" applyFill="1" applyBorder="1" applyAlignment="1" applyProtection="1">
      <alignment/>
      <protection/>
    </xf>
    <xf numFmtId="204" fontId="6" fillId="0" borderId="8" xfId="17" applyNumberFormat="1" applyFont="1" applyFill="1" applyBorder="1" applyAlignment="1" applyProtection="1">
      <alignment vertical="center"/>
      <protection/>
    </xf>
    <xf numFmtId="204" fontId="6" fillId="0" borderId="9" xfId="17" applyNumberFormat="1" applyFont="1" applyFill="1" applyBorder="1" applyAlignment="1" applyProtection="1">
      <alignment vertical="center"/>
      <protection/>
    </xf>
    <xf numFmtId="0" fontId="6" fillId="0" borderId="8" xfId="22" applyFont="1" applyBorder="1" applyAlignment="1">
      <alignment vertical="center"/>
      <protection/>
    </xf>
    <xf numFmtId="1" fontId="0" fillId="0" borderId="0" xfId="17" applyNumberFormat="1" applyFont="1" applyFill="1" applyBorder="1" applyAlignment="1" applyProtection="1">
      <alignment/>
      <protection/>
    </xf>
    <xf numFmtId="10" fontId="0" fillId="0" borderId="0" xfId="22" applyNumberFormat="1">
      <alignment/>
      <protection/>
    </xf>
    <xf numFmtId="204" fontId="0" fillId="0" borderId="0" xfId="17" applyNumberFormat="1" applyFont="1" applyFill="1" applyBorder="1" applyAlignment="1" applyProtection="1">
      <alignment horizontal="center"/>
      <protection/>
    </xf>
    <xf numFmtId="0" fontId="9" fillId="0" borderId="41" xfId="22" applyFont="1" applyBorder="1">
      <alignment/>
      <protection/>
    </xf>
    <xf numFmtId="0" fontId="10" fillId="0" borderId="42" xfId="22" applyFont="1" applyBorder="1">
      <alignment/>
      <protection/>
    </xf>
    <xf numFmtId="204" fontId="10" fillId="0" borderId="43" xfId="17" applyNumberFormat="1" applyFont="1" applyFill="1" applyBorder="1" applyAlignment="1" applyProtection="1">
      <alignment horizontal="center"/>
      <protection/>
    </xf>
    <xf numFmtId="204" fontId="10" fillId="0" borderId="44" xfId="17" applyNumberFormat="1" applyFont="1" applyFill="1" applyBorder="1" applyAlignment="1" applyProtection="1">
      <alignment horizontal="center"/>
      <protection/>
    </xf>
    <xf numFmtId="10" fontId="10" fillId="0" borderId="44" xfId="22" applyNumberFormat="1" applyFont="1" applyBorder="1" applyAlignment="1">
      <alignment horizontal="center"/>
      <protection/>
    </xf>
    <xf numFmtId="10" fontId="10" fillId="0" borderId="45" xfId="22" applyNumberFormat="1" applyFont="1" applyBorder="1" applyAlignment="1">
      <alignment horizontal="center"/>
      <protection/>
    </xf>
    <xf numFmtId="0" fontId="9" fillId="0" borderId="42" xfId="22" applyFont="1" applyBorder="1">
      <alignment/>
      <protection/>
    </xf>
    <xf numFmtId="204" fontId="10" fillId="0" borderId="38" xfId="17" applyNumberFormat="1" applyFont="1" applyFill="1" applyBorder="1" applyAlignment="1" applyProtection="1">
      <alignment horizontal="center"/>
      <protection/>
    </xf>
    <xf numFmtId="10" fontId="10" fillId="0" borderId="38" xfId="22" applyNumberFormat="1" applyFont="1" applyBorder="1" applyAlignment="1">
      <alignment horizontal="center"/>
      <protection/>
    </xf>
    <xf numFmtId="10" fontId="10" fillId="0" borderId="39" xfId="22" applyNumberFormat="1" applyFont="1" applyBorder="1" applyAlignment="1">
      <alignment horizontal="center"/>
      <protection/>
    </xf>
    <xf numFmtId="0" fontId="20" fillId="0" borderId="46" xfId="22" applyFont="1" applyBorder="1">
      <alignment/>
      <protection/>
    </xf>
    <xf numFmtId="204" fontId="4" fillId="0" borderId="47" xfId="17" applyNumberFormat="1" applyFont="1" applyFill="1" applyBorder="1" applyAlignment="1" applyProtection="1">
      <alignment horizontal="center"/>
      <protection/>
    </xf>
    <xf numFmtId="204" fontId="4" fillId="0" borderId="48" xfId="17" applyNumberFormat="1" applyFont="1" applyFill="1" applyBorder="1" applyAlignment="1" applyProtection="1">
      <alignment/>
      <protection/>
    </xf>
    <xf numFmtId="204" fontId="4" fillId="0" borderId="48" xfId="17" applyNumberFormat="1" applyFont="1" applyFill="1" applyBorder="1" applyAlignment="1" applyProtection="1">
      <alignment horizontal="center"/>
      <protection/>
    </xf>
    <xf numFmtId="10" fontId="6" fillId="0" borderId="48" xfId="17" applyNumberFormat="1" applyFont="1" applyFill="1" applyBorder="1" applyAlignment="1" applyProtection="1">
      <alignment/>
      <protection/>
    </xf>
    <xf numFmtId="10" fontId="6" fillId="0" borderId="36" xfId="17" applyNumberFormat="1" applyFont="1" applyFill="1" applyBorder="1" applyAlignment="1" applyProtection="1">
      <alignment/>
      <protection/>
    </xf>
    <xf numFmtId="0" fontId="0" fillId="0" borderId="0" xfId="22" applyFont="1">
      <alignment/>
      <protection/>
    </xf>
    <xf numFmtId="0" fontId="20" fillId="0" borderId="49" xfId="22" applyFont="1" applyBorder="1">
      <alignment/>
      <protection/>
    </xf>
    <xf numFmtId="204" fontId="4" fillId="0" borderId="50" xfId="17" applyNumberFormat="1" applyFont="1" applyFill="1" applyBorder="1" applyAlignment="1" applyProtection="1">
      <alignment/>
      <protection/>
    </xf>
    <xf numFmtId="204" fontId="4" fillId="0" borderId="44" xfId="17" applyNumberFormat="1" applyFont="1" applyFill="1" applyBorder="1" applyAlignment="1" applyProtection="1">
      <alignment/>
      <protection/>
    </xf>
    <xf numFmtId="0" fontId="20" fillId="0" borderId="51" xfId="22" applyFont="1" applyBorder="1">
      <alignment/>
      <protection/>
    </xf>
    <xf numFmtId="204" fontId="4" fillId="0" borderId="52" xfId="17" applyNumberFormat="1" applyFont="1" applyFill="1" applyBorder="1" applyAlignment="1" applyProtection="1">
      <alignment/>
      <protection/>
    </xf>
    <xf numFmtId="204" fontId="4" fillId="0" borderId="38" xfId="17" applyNumberFormat="1" applyFont="1" applyFill="1" applyBorder="1" applyAlignment="1" applyProtection="1">
      <alignment/>
      <protection/>
    </xf>
    <xf numFmtId="0" fontId="21" fillId="0" borderId="53" xfId="22" applyFont="1" applyBorder="1">
      <alignment/>
      <protection/>
    </xf>
    <xf numFmtId="0" fontId="20" fillId="0" borderId="54" xfId="22" applyFont="1" applyBorder="1">
      <alignment/>
      <protection/>
    </xf>
    <xf numFmtId="204" fontId="4" fillId="0" borderId="43" xfId="17" applyNumberFormat="1" applyFont="1" applyFill="1" applyBorder="1" applyAlignment="1" applyProtection="1">
      <alignment/>
      <protection/>
    </xf>
    <xf numFmtId="0" fontId="21" fillId="0" borderId="55" xfId="22" applyFont="1" applyBorder="1">
      <alignment/>
      <protection/>
    </xf>
    <xf numFmtId="204" fontId="6" fillId="0" borderId="56" xfId="17" applyNumberFormat="1" applyFont="1" applyFill="1" applyBorder="1" applyAlignment="1" applyProtection="1">
      <alignment/>
      <protection/>
    </xf>
    <xf numFmtId="0" fontId="22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right"/>
      <protection/>
    </xf>
    <xf numFmtId="0" fontId="22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0" fillId="0" borderId="35" xfId="22" applyFont="1" applyBorder="1" applyAlignment="1">
      <alignment horizontal="center" vertical="center"/>
      <protection/>
    </xf>
    <xf numFmtId="0" fontId="6" fillId="0" borderId="48" xfId="22" applyFont="1" applyBorder="1" applyAlignment="1">
      <alignment horizontal="center" vertical="center"/>
      <protection/>
    </xf>
    <xf numFmtId="0" fontId="4" fillId="0" borderId="36" xfId="22" applyFont="1" applyBorder="1">
      <alignment/>
      <protection/>
    </xf>
    <xf numFmtId="0" fontId="10" fillId="0" borderId="43" xfId="22" applyFont="1" applyBorder="1" applyAlignment="1">
      <alignment horizontal="center" vertical="center"/>
      <protection/>
    </xf>
    <xf numFmtId="0" fontId="6" fillId="0" borderId="44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 wrapText="1"/>
      <protection/>
    </xf>
    <xf numFmtId="0" fontId="10" fillId="0" borderId="45" xfId="22" applyFont="1" applyBorder="1" applyAlignment="1">
      <alignment horizontal="center" vertical="center" wrapText="1"/>
      <protection/>
    </xf>
    <xf numFmtId="0" fontId="9" fillId="0" borderId="37" xfId="22" applyFont="1" applyBorder="1" applyAlignment="1">
      <alignment vertical="center"/>
      <protection/>
    </xf>
    <xf numFmtId="0" fontId="6" fillId="0" borderId="38" xfId="22" applyFont="1" applyBorder="1" applyAlignment="1">
      <alignment horizontal="center" vertical="center"/>
      <protection/>
    </xf>
    <xf numFmtId="0" fontId="10" fillId="0" borderId="38" xfId="22" applyFont="1" applyBorder="1" applyAlignment="1">
      <alignment horizontal="center" vertical="center"/>
      <protection/>
    </xf>
    <xf numFmtId="0" fontId="4" fillId="0" borderId="39" xfId="22" applyFont="1" applyBorder="1">
      <alignment/>
      <protection/>
    </xf>
    <xf numFmtId="0" fontId="9" fillId="0" borderId="7" xfId="22" applyFont="1" applyBorder="1">
      <alignment/>
      <protection/>
    </xf>
    <xf numFmtId="0" fontId="6" fillId="0" borderId="2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0" fontId="9" fillId="0" borderId="2" xfId="22" applyNumberFormat="1" applyFont="1" applyBorder="1" applyAlignment="1">
      <alignment vertical="center"/>
      <protection/>
    </xf>
    <xf numFmtId="1" fontId="9" fillId="0" borderId="2" xfId="22" applyNumberFormat="1" applyFont="1" applyBorder="1" applyAlignment="1">
      <alignment vertical="center"/>
      <protection/>
    </xf>
    <xf numFmtId="10" fontId="4" fillId="0" borderId="3" xfId="22" applyNumberFormat="1" applyFont="1" applyBorder="1">
      <alignment/>
      <protection/>
    </xf>
    <xf numFmtId="0" fontId="9" fillId="0" borderId="5" xfId="22" applyFont="1" applyBorder="1">
      <alignment/>
      <protection/>
    </xf>
    <xf numFmtId="0" fontId="4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10" fontId="9" fillId="0" borderId="1" xfId="22" applyNumberFormat="1" applyFont="1" applyBorder="1">
      <alignment/>
      <protection/>
    </xf>
    <xf numFmtId="10" fontId="9" fillId="0" borderId="1" xfId="22" applyNumberFormat="1" applyFont="1" applyBorder="1" applyAlignment="1">
      <alignment vertical="center"/>
      <protection/>
    </xf>
    <xf numFmtId="1" fontId="9" fillId="0" borderId="1" xfId="22" applyNumberFormat="1" applyFont="1" applyBorder="1" applyAlignment="1">
      <alignment vertical="center"/>
      <protection/>
    </xf>
    <xf numFmtId="10" fontId="4" fillId="0" borderId="4" xfId="22" applyNumberFormat="1" applyFont="1" applyBorder="1">
      <alignment/>
      <protection/>
    </xf>
    <xf numFmtId="0" fontId="0" fillId="0" borderId="1" xfId="22" applyBorder="1">
      <alignment/>
      <protection/>
    </xf>
    <xf numFmtId="0" fontId="4" fillId="0" borderId="4" xfId="22" applyFont="1" applyBorder="1">
      <alignment/>
      <protection/>
    </xf>
    <xf numFmtId="0" fontId="10" fillId="0" borderId="8" xfId="22" applyFont="1" applyBorder="1">
      <alignment/>
      <protection/>
    </xf>
    <xf numFmtId="0" fontId="1" fillId="0" borderId="9" xfId="22" applyFont="1" applyBorder="1">
      <alignment/>
      <protection/>
    </xf>
    <xf numFmtId="0" fontId="10" fillId="0" borderId="9" xfId="22" applyFont="1" applyBorder="1">
      <alignment/>
      <protection/>
    </xf>
    <xf numFmtId="10" fontId="10" fillId="0" borderId="9" xfId="22" applyNumberFormat="1" applyFont="1" applyBorder="1">
      <alignment/>
      <protection/>
    </xf>
    <xf numFmtId="10" fontId="10" fillId="0" borderId="9" xfId="22" applyNumberFormat="1" applyFont="1" applyBorder="1" applyAlignment="1">
      <alignment vertical="center"/>
      <protection/>
    </xf>
    <xf numFmtId="1" fontId="10" fillId="0" borderId="9" xfId="22" applyNumberFormat="1" applyFont="1" applyBorder="1">
      <alignment/>
      <protection/>
    </xf>
    <xf numFmtId="10" fontId="6" fillId="0" borderId="10" xfId="22" applyNumberFormat="1" applyFont="1" applyBorder="1">
      <alignment/>
      <protection/>
    </xf>
    <xf numFmtId="0" fontId="1" fillId="0" borderId="0" xfId="22" applyFont="1">
      <alignment/>
      <protection/>
    </xf>
    <xf numFmtId="0" fontId="12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23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4" fillId="0" borderId="57" xfId="22" applyFont="1" applyBorder="1">
      <alignment/>
      <protection/>
    </xf>
    <xf numFmtId="0" fontId="4" fillId="0" borderId="58" xfId="22" applyFont="1" applyBorder="1">
      <alignment/>
      <protection/>
    </xf>
    <xf numFmtId="0" fontId="6" fillId="0" borderId="59" xfId="22" applyFont="1" applyBorder="1">
      <alignment/>
      <protection/>
    </xf>
    <xf numFmtId="0" fontId="4" fillId="0" borderId="0" xfId="22" applyFont="1" applyBorder="1">
      <alignment/>
      <protection/>
    </xf>
    <xf numFmtId="0" fontId="6" fillId="0" borderId="43" xfId="22" applyFont="1" applyBorder="1" applyAlignment="1">
      <alignment horizontal="center"/>
      <protection/>
    </xf>
    <xf numFmtId="0" fontId="6" fillId="0" borderId="44" xfId="22" applyFont="1" applyBorder="1" applyAlignment="1">
      <alignment horizontal="center"/>
      <protection/>
    </xf>
    <xf numFmtId="0" fontId="6" fillId="0" borderId="45" xfId="22" applyFont="1" applyBorder="1" applyAlignment="1">
      <alignment horizontal="center"/>
      <protection/>
    </xf>
    <xf numFmtId="0" fontId="4" fillId="0" borderId="59" xfId="22" applyFont="1" applyBorder="1">
      <alignment/>
      <protection/>
    </xf>
    <xf numFmtId="0" fontId="4" fillId="0" borderId="37" xfId="22" applyFont="1" applyBorder="1">
      <alignment/>
      <protection/>
    </xf>
    <xf numFmtId="0" fontId="4" fillId="0" borderId="38" xfId="22" applyFont="1" applyBorder="1">
      <alignment/>
      <protection/>
    </xf>
    <xf numFmtId="0" fontId="6" fillId="0" borderId="39" xfId="22" applyFont="1" applyBorder="1" applyAlignment="1">
      <alignment horizontal="center"/>
      <protection/>
    </xf>
    <xf numFmtId="0" fontId="6" fillId="0" borderId="60" xfId="22" applyFont="1" applyBorder="1">
      <alignment/>
      <protection/>
    </xf>
    <xf numFmtId="0" fontId="4" fillId="0" borderId="61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2" xfId="22" applyFont="1" applyBorder="1">
      <alignment/>
      <protection/>
    </xf>
    <xf numFmtId="0" fontId="4" fillId="0" borderId="3" xfId="22" applyFont="1" applyBorder="1">
      <alignment/>
      <protection/>
    </xf>
    <xf numFmtId="0" fontId="6" fillId="0" borderId="62" xfId="22" applyFont="1" applyBorder="1" applyAlignment="1">
      <alignment horizontal="right"/>
      <protection/>
    </xf>
    <xf numFmtId="0" fontId="6" fillId="0" borderId="63" xfId="22" applyFont="1" applyBorder="1">
      <alignment/>
      <protection/>
    </xf>
    <xf numFmtId="204" fontId="6" fillId="0" borderId="5" xfId="22" applyNumberFormat="1" applyFont="1" applyBorder="1">
      <alignment/>
      <protection/>
    </xf>
    <xf numFmtId="204" fontId="6" fillId="0" borderId="1" xfId="22" applyNumberFormat="1" applyFont="1" applyBorder="1">
      <alignment/>
      <protection/>
    </xf>
    <xf numFmtId="10" fontId="6" fillId="0" borderId="4" xfId="22" applyNumberFormat="1" applyFont="1" applyBorder="1">
      <alignment/>
      <protection/>
    </xf>
    <xf numFmtId="0" fontId="4" fillId="0" borderId="62" xfId="22" applyFont="1" applyBorder="1" applyAlignment="1">
      <alignment horizontal="right"/>
      <protection/>
    </xf>
    <xf numFmtId="0" fontId="4" fillId="0" borderId="63" xfId="22" applyFont="1" applyBorder="1">
      <alignment/>
      <protection/>
    </xf>
    <xf numFmtId="49" fontId="4" fillId="0" borderId="63" xfId="22" applyNumberFormat="1" applyFont="1" applyBorder="1">
      <alignment/>
      <protection/>
    </xf>
    <xf numFmtId="0" fontId="6" fillId="0" borderId="62" xfId="22" applyFont="1" applyBorder="1">
      <alignment/>
      <protection/>
    </xf>
    <xf numFmtId="0" fontId="4" fillId="0" borderId="62" xfId="22" applyFont="1" applyBorder="1">
      <alignment/>
      <protection/>
    </xf>
    <xf numFmtId="0" fontId="6" fillId="0" borderId="64" xfId="22" applyFont="1" applyBorder="1">
      <alignment/>
      <protection/>
    </xf>
    <xf numFmtId="0" fontId="4" fillId="0" borderId="65" xfId="22" applyFont="1" applyBorder="1">
      <alignment/>
      <protection/>
    </xf>
    <xf numFmtId="204" fontId="6" fillId="0" borderId="8" xfId="17" applyNumberFormat="1" applyFont="1" applyFill="1" applyBorder="1" applyAlignment="1" applyProtection="1">
      <alignment/>
      <protection/>
    </xf>
    <xf numFmtId="204" fontId="6" fillId="0" borderId="9" xfId="17" applyNumberFormat="1" applyFont="1" applyFill="1" applyBorder="1" applyAlignment="1" applyProtection="1">
      <alignment/>
      <protection/>
    </xf>
    <xf numFmtId="0" fontId="24" fillId="0" borderId="0" xfId="22" applyFont="1">
      <alignment/>
      <protection/>
    </xf>
    <xf numFmtId="0" fontId="25" fillId="0" borderId="0" xfId="22" applyFont="1" applyAlignment="1">
      <alignment horizontal="right"/>
      <protection/>
    </xf>
    <xf numFmtId="0" fontId="24" fillId="0" borderId="66" xfId="22" applyFont="1" applyBorder="1">
      <alignment/>
      <protection/>
    </xf>
    <xf numFmtId="0" fontId="26" fillId="0" borderId="41" xfId="22" applyFont="1" applyBorder="1">
      <alignment/>
      <protection/>
    </xf>
    <xf numFmtId="0" fontId="26" fillId="0" borderId="35" xfId="22" applyFont="1" applyBorder="1" applyAlignment="1">
      <alignment horizontal="center"/>
      <protection/>
    </xf>
    <xf numFmtId="0" fontId="26" fillId="0" borderId="48" xfId="22" applyFont="1" applyBorder="1" applyAlignment="1">
      <alignment horizontal="center"/>
      <protection/>
    </xf>
    <xf numFmtId="0" fontId="26" fillId="0" borderId="67" xfId="22" applyFont="1" applyBorder="1" applyAlignment="1">
      <alignment horizontal="center"/>
      <protection/>
    </xf>
    <xf numFmtId="0" fontId="24" fillId="0" borderId="68" xfId="22" applyFont="1" applyBorder="1">
      <alignment/>
      <protection/>
    </xf>
    <xf numFmtId="0" fontId="24" fillId="0" borderId="69" xfId="22" applyFont="1" applyBorder="1">
      <alignment/>
      <protection/>
    </xf>
    <xf numFmtId="204" fontId="24" fillId="0" borderId="46" xfId="17" applyNumberFormat="1" applyFont="1" applyFill="1" applyBorder="1" applyAlignment="1" applyProtection="1">
      <alignment/>
      <protection/>
    </xf>
    <xf numFmtId="3" fontId="27" fillId="0" borderId="48" xfId="17" applyNumberFormat="1" applyFont="1" applyFill="1" applyBorder="1" applyAlignment="1" applyProtection="1">
      <alignment horizontal="right"/>
      <protection/>
    </xf>
    <xf numFmtId="3" fontId="27" fillId="0" borderId="36" xfId="17" applyNumberFormat="1" applyFont="1" applyFill="1" applyBorder="1" applyAlignment="1" applyProtection="1">
      <alignment horizontal="right"/>
      <protection/>
    </xf>
    <xf numFmtId="3" fontId="27" fillId="0" borderId="70" xfId="22" applyNumberFormat="1" applyFont="1" applyBorder="1">
      <alignment/>
      <protection/>
    </xf>
    <xf numFmtId="3" fontId="27" fillId="0" borderId="71" xfId="22" applyNumberFormat="1" applyFont="1" applyBorder="1">
      <alignment/>
      <protection/>
    </xf>
    <xf numFmtId="3" fontId="27" fillId="0" borderId="36" xfId="22" applyNumberFormat="1" applyFont="1" applyBorder="1">
      <alignment/>
      <protection/>
    </xf>
    <xf numFmtId="204" fontId="27" fillId="0" borderId="49" xfId="17" applyNumberFormat="1" applyFont="1" applyFill="1" applyBorder="1" applyAlignment="1" applyProtection="1">
      <alignment/>
      <protection/>
    </xf>
    <xf numFmtId="3" fontId="27" fillId="0" borderId="44" xfId="17" applyNumberFormat="1" applyFont="1" applyFill="1" applyBorder="1" applyAlignment="1" applyProtection="1">
      <alignment horizontal="right"/>
      <protection/>
    </xf>
    <xf numFmtId="3" fontId="27" fillId="0" borderId="45" xfId="17" applyNumberFormat="1" applyFont="1" applyFill="1" applyBorder="1" applyAlignment="1" applyProtection="1">
      <alignment horizontal="right"/>
      <protection/>
    </xf>
    <xf numFmtId="3" fontId="27" fillId="0" borderId="50" xfId="22" applyNumberFormat="1" applyFont="1" applyBorder="1">
      <alignment/>
      <protection/>
    </xf>
    <xf numFmtId="3" fontId="27" fillId="0" borderId="44" xfId="22" applyNumberFormat="1" applyFont="1" applyBorder="1">
      <alignment/>
      <protection/>
    </xf>
    <xf numFmtId="3" fontId="27" fillId="0" borderId="45" xfId="22" applyNumberFormat="1" applyFont="1" applyBorder="1">
      <alignment/>
      <protection/>
    </xf>
    <xf numFmtId="204" fontId="26" fillId="0" borderId="72" xfId="17" applyNumberFormat="1" applyFont="1" applyFill="1" applyBorder="1" applyAlignment="1" applyProtection="1">
      <alignment vertical="center"/>
      <protection/>
    </xf>
    <xf numFmtId="3" fontId="28" fillId="0" borderId="73" xfId="17" applyNumberFormat="1" applyFont="1" applyFill="1" applyBorder="1" applyAlignment="1" applyProtection="1">
      <alignment horizontal="right" vertical="center"/>
      <protection/>
    </xf>
    <xf numFmtId="204" fontId="26" fillId="0" borderId="35" xfId="17" applyNumberFormat="1" applyFont="1" applyFill="1" applyBorder="1" applyAlignment="1" applyProtection="1">
      <alignment horizontal="center"/>
      <protection/>
    </xf>
    <xf numFmtId="204" fontId="26" fillId="0" borderId="48" xfId="17" applyNumberFormat="1" applyFont="1" applyFill="1" applyBorder="1" applyAlignment="1" applyProtection="1">
      <alignment horizontal="center"/>
      <protection/>
    </xf>
    <xf numFmtId="204" fontId="26" fillId="0" borderId="67" xfId="17" applyNumberFormat="1" applyFont="1" applyFill="1" applyBorder="1" applyAlignment="1" applyProtection="1">
      <alignment horizontal="center"/>
      <protection/>
    </xf>
    <xf numFmtId="204" fontId="24" fillId="0" borderId="69" xfId="17" applyNumberFormat="1" applyFont="1" applyFill="1" applyBorder="1" applyAlignment="1" applyProtection="1">
      <alignment/>
      <protection/>
    </xf>
    <xf numFmtId="0" fontId="29" fillId="0" borderId="54" xfId="22" applyFont="1" applyBorder="1" applyAlignment="1">
      <alignment vertical="center"/>
      <protection/>
    </xf>
    <xf numFmtId="204" fontId="24" fillId="0" borderId="74" xfId="17" applyNumberFormat="1" applyFont="1" applyFill="1" applyBorder="1" applyAlignment="1" applyProtection="1">
      <alignment/>
      <protection/>
    </xf>
    <xf numFmtId="204" fontId="24" fillId="0" borderId="75" xfId="17" applyNumberFormat="1" applyFont="1" applyFill="1" applyBorder="1" applyAlignment="1" applyProtection="1">
      <alignment/>
      <protection/>
    </xf>
    <xf numFmtId="0" fontId="24" fillId="0" borderId="49" xfId="22" applyFont="1" applyBorder="1">
      <alignment/>
      <protection/>
    </xf>
    <xf numFmtId="204" fontId="24" fillId="0" borderId="43" xfId="17" applyNumberFormat="1" applyFont="1" applyFill="1" applyBorder="1" applyAlignment="1" applyProtection="1">
      <alignment/>
      <protection/>
    </xf>
    <xf numFmtId="204" fontId="24" fillId="0" borderId="44" xfId="17" applyNumberFormat="1" applyFont="1" applyFill="1" applyBorder="1" applyAlignment="1" applyProtection="1">
      <alignment/>
      <protection/>
    </xf>
    <xf numFmtId="204" fontId="24" fillId="0" borderId="45" xfId="17" applyNumberFormat="1" applyFont="1" applyFill="1" applyBorder="1" applyAlignment="1" applyProtection="1">
      <alignment/>
      <protection/>
    </xf>
    <xf numFmtId="0" fontId="26" fillId="0" borderId="72" xfId="22" applyFont="1" applyBorder="1" applyAlignment="1">
      <alignment vertical="center"/>
      <protection/>
    </xf>
    <xf numFmtId="204" fontId="26" fillId="0" borderId="76" xfId="17" applyNumberFormat="1" applyFont="1" applyFill="1" applyBorder="1" applyAlignment="1" applyProtection="1">
      <alignment vertical="center"/>
      <protection/>
    </xf>
    <xf numFmtId="49" fontId="24" fillId="0" borderId="49" xfId="22" applyNumberFormat="1" applyFont="1" applyBorder="1">
      <alignment/>
      <protection/>
    </xf>
    <xf numFmtId="204" fontId="26" fillId="0" borderId="73" xfId="17" applyNumberFormat="1" applyFont="1" applyFill="1" applyBorder="1" applyAlignment="1" applyProtection="1">
      <alignment vertical="center"/>
      <protection/>
    </xf>
    <xf numFmtId="204" fontId="26" fillId="0" borderId="77" xfId="17" applyNumberFormat="1" applyFont="1" applyFill="1" applyBorder="1" applyAlignment="1" applyProtection="1">
      <alignment vertical="center"/>
      <protection/>
    </xf>
    <xf numFmtId="0" fontId="5" fillId="0" borderId="0" xfId="22" applyFont="1" applyAlignment="1">
      <alignment horizontal="center"/>
      <protection/>
    </xf>
    <xf numFmtId="0" fontId="4" fillId="0" borderId="78" xfId="22" applyFont="1" applyBorder="1">
      <alignment/>
      <protection/>
    </xf>
    <xf numFmtId="0" fontId="6" fillId="0" borderId="79" xfId="22" applyFont="1" applyBorder="1" applyAlignment="1">
      <alignment horizontal="center" vertical="top" wrapText="1"/>
      <protection/>
    </xf>
    <xf numFmtId="0" fontId="6" fillId="0" borderId="80" xfId="22" applyFont="1" applyBorder="1" applyAlignment="1">
      <alignment horizontal="center" vertical="center" wrapText="1"/>
      <protection/>
    </xf>
    <xf numFmtId="0" fontId="6" fillId="0" borderId="81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center" vertical="center" wrapText="1"/>
      <protection/>
    </xf>
    <xf numFmtId="0" fontId="0" fillId="0" borderId="0" xfId="22" applyAlignment="1">
      <alignment horizontal="center" vertical="center" wrapText="1"/>
      <protection/>
    </xf>
    <xf numFmtId="0" fontId="4" fillId="0" borderId="43" xfId="22" applyFont="1" applyBorder="1">
      <alignment/>
      <protection/>
    </xf>
    <xf numFmtId="204" fontId="4" fillId="0" borderId="45" xfId="17" applyNumberFormat="1" applyFont="1" applyFill="1" applyBorder="1" applyAlignment="1" applyProtection="1">
      <alignment/>
      <protection/>
    </xf>
    <xf numFmtId="0" fontId="4" fillId="0" borderId="0" xfId="23" applyFont="1">
      <alignment/>
      <protection/>
    </xf>
    <xf numFmtId="204" fontId="4" fillId="0" borderId="0" xfId="18" applyNumberFormat="1" applyFont="1" applyFill="1" applyBorder="1" applyAlignment="1" applyProtection="1">
      <alignment/>
      <protection/>
    </xf>
    <xf numFmtId="204" fontId="7" fillId="0" borderId="0" xfId="18" applyNumberFormat="1" applyFont="1" applyFill="1" applyBorder="1" applyAlignment="1" applyProtection="1">
      <alignment horizontal="center"/>
      <protection/>
    </xf>
    <xf numFmtId="0" fontId="0" fillId="0" borderId="0" xfId="23" applyAlignment="1">
      <alignment horizontal="center"/>
      <protection/>
    </xf>
    <xf numFmtId="204" fontId="0" fillId="0" borderId="0" xfId="18" applyNumberFormat="1" applyFont="1" applyFill="1" applyBorder="1" applyAlignment="1" applyProtection="1">
      <alignment horizontal="center"/>
      <protection/>
    </xf>
    <xf numFmtId="0" fontId="0" fillId="0" borderId="0" xfId="23">
      <alignment/>
      <protection/>
    </xf>
    <xf numFmtId="0" fontId="5" fillId="0" borderId="0" xfId="23" applyFont="1" applyAlignment="1">
      <alignment horizontal="center"/>
      <protection/>
    </xf>
    <xf numFmtId="204" fontId="5" fillId="0" borderId="0" xfId="18" applyNumberFormat="1" applyFont="1" applyFill="1" applyBorder="1" applyAlignment="1" applyProtection="1">
      <alignment horizontal="center"/>
      <protection/>
    </xf>
    <xf numFmtId="204" fontId="0" fillId="0" borderId="0" xfId="18" applyNumberFormat="1" applyFont="1" applyFill="1" applyBorder="1" applyAlignment="1" applyProtection="1">
      <alignment/>
      <protection/>
    </xf>
    <xf numFmtId="204" fontId="7" fillId="0" borderId="0" xfId="18" applyNumberFormat="1" applyFont="1" applyFill="1" applyBorder="1" applyAlignment="1" applyProtection="1">
      <alignment horizontal="right"/>
      <protection/>
    </xf>
    <xf numFmtId="0" fontId="4" fillId="0" borderId="78" xfId="23" applyFont="1" applyBorder="1">
      <alignment/>
      <protection/>
    </xf>
    <xf numFmtId="204" fontId="6" fillId="0" borderId="82" xfId="18" applyNumberFormat="1" applyFont="1" applyFill="1" applyBorder="1" applyAlignment="1" applyProtection="1">
      <alignment horizontal="center"/>
      <protection/>
    </xf>
    <xf numFmtId="204" fontId="6" fillId="0" borderId="67" xfId="18" applyNumberFormat="1" applyFont="1" applyFill="1" applyBorder="1" applyAlignment="1" applyProtection="1">
      <alignment horizontal="center"/>
      <protection/>
    </xf>
    <xf numFmtId="204" fontId="6" fillId="0" borderId="0" xfId="18" applyNumberFormat="1" applyFont="1" applyFill="1" applyBorder="1" applyAlignment="1" applyProtection="1">
      <alignment horizontal="center"/>
      <protection/>
    </xf>
    <xf numFmtId="0" fontId="6" fillId="0" borderId="83" xfId="23" applyFont="1" applyBorder="1">
      <alignment/>
      <protection/>
    </xf>
    <xf numFmtId="204" fontId="6" fillId="0" borderId="84" xfId="18" applyNumberFormat="1" applyFont="1" applyFill="1" applyBorder="1" applyAlignment="1" applyProtection="1">
      <alignment horizontal="center"/>
      <protection/>
    </xf>
    <xf numFmtId="204" fontId="6" fillId="0" borderId="85" xfId="18" applyNumberFormat="1" applyFont="1" applyFill="1" applyBorder="1" applyAlignment="1" applyProtection="1">
      <alignment horizontal="center"/>
      <protection/>
    </xf>
    <xf numFmtId="0" fontId="4" fillId="0" borderId="79" xfId="23" applyFont="1" applyBorder="1">
      <alignment/>
      <protection/>
    </xf>
    <xf numFmtId="204" fontId="6" fillId="0" borderId="86" xfId="18" applyNumberFormat="1" applyFont="1" applyFill="1" applyBorder="1" applyAlignment="1" applyProtection="1">
      <alignment horizontal="center"/>
      <protection/>
    </xf>
    <xf numFmtId="204" fontId="6" fillId="0" borderId="69" xfId="18" applyNumberFormat="1" applyFont="1" applyFill="1" applyBorder="1" applyAlignment="1" applyProtection="1">
      <alignment horizontal="center"/>
      <protection/>
    </xf>
    <xf numFmtId="204" fontId="9" fillId="0" borderId="0" xfId="18" applyNumberFormat="1" applyFont="1" applyFill="1" applyBorder="1" applyAlignment="1" applyProtection="1">
      <alignment/>
      <protection/>
    </xf>
    <xf numFmtId="204" fontId="9" fillId="0" borderId="44" xfId="18" applyNumberFormat="1" applyFont="1" applyFill="1" applyBorder="1" applyAlignment="1" applyProtection="1">
      <alignment/>
      <protection/>
    </xf>
    <xf numFmtId="204" fontId="9" fillId="0" borderId="45" xfId="18" applyNumberFormat="1" applyFont="1" applyFill="1" applyBorder="1" applyAlignment="1" applyProtection="1">
      <alignment/>
      <protection/>
    </xf>
    <xf numFmtId="0" fontId="10" fillId="0" borderId="76" xfId="23" applyFont="1" applyBorder="1" applyAlignment="1">
      <alignment vertical="center"/>
      <protection/>
    </xf>
    <xf numFmtId="204" fontId="10" fillId="0" borderId="73" xfId="18" applyNumberFormat="1" applyFont="1" applyFill="1" applyBorder="1" applyAlignment="1" applyProtection="1">
      <alignment vertical="center"/>
      <protection/>
    </xf>
    <xf numFmtId="204" fontId="10" fillId="0" borderId="77" xfId="18" applyNumberFormat="1" applyFont="1" applyFill="1" applyBorder="1" applyAlignment="1" applyProtection="1">
      <alignment vertical="center"/>
      <protection/>
    </xf>
    <xf numFmtId="204" fontId="10" fillId="0" borderId="0" xfId="18" applyNumberFormat="1" applyFont="1" applyFill="1" applyBorder="1" applyAlignment="1" applyProtection="1">
      <alignment vertical="center"/>
      <protection/>
    </xf>
    <xf numFmtId="0" fontId="9" fillId="0" borderId="0" xfId="23" applyFont="1">
      <alignment/>
      <protection/>
    </xf>
    <xf numFmtId="204" fontId="12" fillId="0" borderId="0" xfId="18" applyNumberFormat="1" applyFont="1" applyFill="1" applyBorder="1" applyAlignment="1" applyProtection="1">
      <alignment/>
      <protection/>
    </xf>
    <xf numFmtId="0" fontId="0" fillId="0" borderId="57" xfId="22" applyBorder="1">
      <alignment/>
      <protection/>
    </xf>
    <xf numFmtId="204" fontId="6" fillId="0" borderId="58" xfId="17" applyNumberFormat="1" applyFont="1" applyFill="1" applyBorder="1" applyAlignment="1" applyProtection="1">
      <alignment horizontal="center"/>
      <protection/>
    </xf>
    <xf numFmtId="204" fontId="6" fillId="0" borderId="87" xfId="17" applyNumberFormat="1" applyFont="1" applyFill="1" applyBorder="1" applyAlignment="1" applyProtection="1">
      <alignment horizontal="center"/>
      <protection/>
    </xf>
    <xf numFmtId="204" fontId="0" fillId="0" borderId="57" xfId="17" applyNumberFormat="1" applyFont="1" applyFill="1" applyBorder="1" applyAlignment="1" applyProtection="1">
      <alignment/>
      <protection/>
    </xf>
    <xf numFmtId="0" fontId="4" fillId="0" borderId="88" xfId="22" applyFont="1" applyBorder="1">
      <alignment/>
      <protection/>
    </xf>
    <xf numFmtId="204" fontId="4" fillId="0" borderId="89" xfId="17" applyNumberFormat="1" applyFont="1" applyFill="1" applyBorder="1" applyAlignment="1" applyProtection="1">
      <alignment/>
      <protection/>
    </xf>
    <xf numFmtId="204" fontId="4" fillId="0" borderId="90" xfId="17" applyNumberFormat="1" applyFont="1" applyFill="1" applyBorder="1" applyAlignment="1" applyProtection="1">
      <alignment/>
      <protection/>
    </xf>
    <xf numFmtId="204" fontId="4" fillId="0" borderId="88" xfId="17" applyNumberFormat="1" applyFont="1" applyFill="1" applyBorder="1" applyAlignment="1" applyProtection="1">
      <alignment/>
      <protection/>
    </xf>
    <xf numFmtId="0" fontId="6" fillId="0" borderId="78" xfId="22" applyFont="1" applyBorder="1" applyAlignment="1">
      <alignment horizontal="center"/>
      <protection/>
    </xf>
    <xf numFmtId="204" fontId="6" fillId="0" borderId="82" xfId="17" applyNumberFormat="1" applyFont="1" applyFill="1" applyBorder="1" applyAlignment="1" applyProtection="1">
      <alignment horizontal="center"/>
      <protection/>
    </xf>
    <xf numFmtId="204" fontId="6" fillId="0" borderId="67" xfId="17" applyNumberFormat="1" applyFont="1" applyFill="1" applyBorder="1" applyAlignment="1" applyProtection="1">
      <alignment horizontal="center"/>
      <protection/>
    </xf>
    <xf numFmtId="204" fontId="6" fillId="0" borderId="37" xfId="17" applyNumberFormat="1" applyFont="1" applyFill="1" applyBorder="1" applyAlignment="1" applyProtection="1">
      <alignment horizontal="center"/>
      <protection/>
    </xf>
    <xf numFmtId="204" fontId="6" fillId="0" borderId="38" xfId="17" applyNumberFormat="1" applyFont="1" applyFill="1" applyBorder="1" applyAlignment="1" applyProtection="1">
      <alignment horizontal="center"/>
      <protection/>
    </xf>
    <xf numFmtId="204" fontId="6" fillId="0" borderId="39" xfId="17" applyNumberFormat="1" applyFont="1" applyFill="1" applyBorder="1" applyAlignment="1" applyProtection="1">
      <alignment horizontal="center"/>
      <protection/>
    </xf>
    <xf numFmtId="0" fontId="6" fillId="0" borderId="83" xfId="22" applyFont="1" applyBorder="1" applyAlignment="1">
      <alignment horizontal="center"/>
      <protection/>
    </xf>
    <xf numFmtId="204" fontId="6" fillId="0" borderId="84" xfId="17" applyNumberFormat="1" applyFont="1" applyFill="1" applyBorder="1" applyAlignment="1" applyProtection="1">
      <alignment horizontal="center"/>
      <protection/>
    </xf>
    <xf numFmtId="204" fontId="6" fillId="0" borderId="85" xfId="17" applyNumberFormat="1" applyFont="1" applyFill="1" applyBorder="1" applyAlignment="1" applyProtection="1">
      <alignment horizontal="center"/>
      <protection/>
    </xf>
    <xf numFmtId="204" fontId="6" fillId="0" borderId="83" xfId="17" applyNumberFormat="1" applyFont="1" applyFill="1" applyBorder="1" applyAlignment="1" applyProtection="1">
      <alignment horizontal="center"/>
      <protection/>
    </xf>
    <xf numFmtId="0" fontId="6" fillId="0" borderId="79" xfId="22" applyFont="1" applyBorder="1" applyAlignment="1">
      <alignment horizontal="center"/>
      <protection/>
    </xf>
    <xf numFmtId="204" fontId="6" fillId="0" borderId="86" xfId="17" applyNumberFormat="1" applyFont="1" applyFill="1" applyBorder="1" applyAlignment="1" applyProtection="1">
      <alignment horizontal="center"/>
      <protection/>
    </xf>
    <xf numFmtId="204" fontId="6" fillId="0" borderId="69" xfId="17" applyNumberFormat="1" applyFont="1" applyFill="1" applyBorder="1" applyAlignment="1" applyProtection="1">
      <alignment horizontal="center"/>
      <protection/>
    </xf>
    <xf numFmtId="0" fontId="18" fillId="0" borderId="35" xfId="22" applyFont="1" applyBorder="1">
      <alignment/>
      <protection/>
    </xf>
    <xf numFmtId="204" fontId="6" fillId="0" borderId="48" xfId="17" applyNumberFormat="1" applyFont="1" applyFill="1" applyBorder="1" applyAlignment="1" applyProtection="1">
      <alignment/>
      <protection/>
    </xf>
    <xf numFmtId="204" fontId="18" fillId="0" borderId="35" xfId="17" applyNumberFormat="1" applyFont="1" applyFill="1" applyBorder="1" applyAlignment="1" applyProtection="1">
      <alignment/>
      <protection/>
    </xf>
    <xf numFmtId="204" fontId="18" fillId="0" borderId="43" xfId="17" applyNumberFormat="1" applyFont="1" applyFill="1" applyBorder="1" applyAlignment="1" applyProtection="1">
      <alignment/>
      <protection/>
    </xf>
    <xf numFmtId="204" fontId="6" fillId="0" borderId="44" xfId="17" applyNumberFormat="1" applyFont="1" applyFill="1" applyBorder="1" applyAlignment="1" applyProtection="1">
      <alignment/>
      <protection/>
    </xf>
    <xf numFmtId="204" fontId="4" fillId="0" borderId="91" xfId="17" applyNumberFormat="1" applyFont="1" applyFill="1" applyBorder="1" applyAlignment="1" applyProtection="1">
      <alignment/>
      <protection/>
    </xf>
    <xf numFmtId="0" fontId="18" fillId="0" borderId="43" xfId="22" applyFont="1" applyBorder="1">
      <alignment/>
      <protection/>
    </xf>
    <xf numFmtId="204" fontId="6" fillId="0" borderId="45" xfId="17" applyNumberFormat="1" applyFont="1" applyFill="1" applyBorder="1" applyAlignment="1" applyProtection="1">
      <alignment/>
      <protection/>
    </xf>
    <xf numFmtId="204" fontId="0" fillId="0" borderId="43" xfId="17" applyNumberFormat="1" applyFont="1" applyFill="1" applyBorder="1" applyAlignment="1" applyProtection="1">
      <alignment/>
      <protection/>
    </xf>
    <xf numFmtId="204" fontId="0" fillId="0" borderId="44" xfId="17" applyNumberFormat="1" applyFont="1" applyFill="1" applyBorder="1" applyAlignment="1" applyProtection="1">
      <alignment/>
      <protection/>
    </xf>
    <xf numFmtId="0" fontId="6" fillId="0" borderId="56" xfId="22" applyFont="1" applyBorder="1">
      <alignment/>
      <protection/>
    </xf>
    <xf numFmtId="204" fontId="6" fillId="0" borderId="80" xfId="17" applyNumberFormat="1" applyFont="1" applyFill="1" applyBorder="1" applyAlignment="1" applyProtection="1">
      <alignment/>
      <protection/>
    </xf>
    <xf numFmtId="204" fontId="6" fillId="0" borderId="92" xfId="17" applyNumberFormat="1" applyFont="1" applyFill="1" applyBorder="1" applyAlignment="1" applyProtection="1">
      <alignment/>
      <protection/>
    </xf>
    <xf numFmtId="204" fontId="6" fillId="0" borderId="81" xfId="17" applyNumberFormat="1" applyFont="1" applyFill="1" applyBorder="1" applyAlignment="1" applyProtection="1">
      <alignment/>
      <protection/>
    </xf>
    <xf numFmtId="204" fontId="1" fillId="0" borderId="0" xfId="17" applyNumberFormat="1" applyFont="1" applyFill="1" applyBorder="1" applyAlignment="1" applyProtection="1">
      <alignment horizontal="center"/>
      <protection/>
    </xf>
    <xf numFmtId="0" fontId="27" fillId="0" borderId="0" xfId="22" applyFont="1">
      <alignment/>
      <protection/>
    </xf>
    <xf numFmtId="204" fontId="28" fillId="0" borderId="0" xfId="17" applyNumberFormat="1" applyFont="1" applyFill="1" applyBorder="1" applyAlignment="1" applyProtection="1">
      <alignment horizontal="center"/>
      <protection/>
    </xf>
    <xf numFmtId="204" fontId="4" fillId="0" borderId="0" xfId="17" applyNumberFormat="1" applyFont="1" applyFill="1" applyBorder="1" applyAlignment="1" applyProtection="1">
      <alignment horizontal="center"/>
      <protection/>
    </xf>
    <xf numFmtId="0" fontId="6" fillId="0" borderId="35" xfId="22" applyFont="1" applyBorder="1">
      <alignment/>
      <protection/>
    </xf>
    <xf numFmtId="0" fontId="6" fillId="0" borderId="48" xfId="22" applyFont="1" applyBorder="1">
      <alignment/>
      <protection/>
    </xf>
    <xf numFmtId="204" fontId="6" fillId="0" borderId="48" xfId="17" applyNumberFormat="1" applyFont="1" applyFill="1" applyBorder="1" applyAlignment="1" applyProtection="1">
      <alignment horizontal="center"/>
      <protection/>
    </xf>
    <xf numFmtId="204" fontId="6" fillId="0" borderId="36" xfId="17" applyNumberFormat="1" applyFont="1" applyFill="1" applyBorder="1" applyAlignment="1" applyProtection="1">
      <alignment horizontal="center"/>
      <protection/>
    </xf>
    <xf numFmtId="0" fontId="6" fillId="0" borderId="80" xfId="22" applyFont="1" applyBorder="1">
      <alignment/>
      <protection/>
    </xf>
    <xf numFmtId="204" fontId="4" fillId="0" borderId="81" xfId="17" applyNumberFormat="1" applyFont="1" applyFill="1" applyBorder="1" applyAlignment="1" applyProtection="1">
      <alignment/>
      <protection/>
    </xf>
    <xf numFmtId="0" fontId="4" fillId="0" borderId="43" xfId="22" applyFont="1" applyBorder="1" applyAlignment="1">
      <alignment horizontal="right"/>
      <protection/>
    </xf>
    <xf numFmtId="0" fontId="4" fillId="0" borderId="44" xfId="22" applyFont="1" applyBorder="1">
      <alignment/>
      <protection/>
    </xf>
    <xf numFmtId="0" fontId="0" fillId="0" borderId="0" xfId="22" applyAlignment="1">
      <alignment horizontal="center"/>
      <protection/>
    </xf>
    <xf numFmtId="0" fontId="6" fillId="0" borderId="44" xfId="22" applyFont="1" applyBorder="1">
      <alignment/>
      <protection/>
    </xf>
    <xf numFmtId="0" fontId="6" fillId="0" borderId="43" xfId="22" applyFont="1" applyBorder="1">
      <alignment/>
      <protection/>
    </xf>
    <xf numFmtId="0" fontId="7" fillId="0" borderId="44" xfId="22" applyFont="1" applyBorder="1">
      <alignment/>
      <protection/>
    </xf>
    <xf numFmtId="204" fontId="7" fillId="0" borderId="44" xfId="17" applyNumberFormat="1" applyFont="1" applyFill="1" applyBorder="1" applyAlignment="1" applyProtection="1">
      <alignment/>
      <protection/>
    </xf>
    <xf numFmtId="204" fontId="7" fillId="0" borderId="45" xfId="17" applyNumberFormat="1" applyFont="1" applyFill="1" applyBorder="1" applyAlignment="1" applyProtection="1">
      <alignment/>
      <protection/>
    </xf>
    <xf numFmtId="0" fontId="6" fillId="0" borderId="37" xfId="22" applyFont="1" applyBorder="1">
      <alignment/>
      <protection/>
    </xf>
    <xf numFmtId="0" fontId="6" fillId="0" borderId="38" xfId="22" applyFont="1" applyBorder="1">
      <alignment/>
      <protection/>
    </xf>
    <xf numFmtId="204" fontId="6" fillId="0" borderId="38" xfId="17" applyNumberFormat="1" applyFont="1" applyFill="1" applyBorder="1" applyAlignment="1" applyProtection="1">
      <alignment/>
      <protection/>
    </xf>
    <xf numFmtId="204" fontId="6" fillId="0" borderId="39" xfId="17" applyNumberFormat="1" applyFont="1" applyFill="1" applyBorder="1" applyAlignment="1" applyProtection="1">
      <alignment/>
      <protection/>
    </xf>
    <xf numFmtId="204" fontId="4" fillId="0" borderId="39" xfId="17" applyNumberFormat="1" applyFont="1" applyFill="1" applyBorder="1" applyAlignment="1" applyProtection="1">
      <alignment/>
      <protection/>
    </xf>
    <xf numFmtId="0" fontId="4" fillId="0" borderId="56" xfId="22" applyFont="1" applyBorder="1">
      <alignment/>
      <protection/>
    </xf>
    <xf numFmtId="0" fontId="4" fillId="0" borderId="80" xfId="22" applyFont="1" applyBorder="1">
      <alignment/>
      <protection/>
    </xf>
    <xf numFmtId="204" fontId="4" fillId="0" borderId="80" xfId="17" applyNumberFormat="1" applyFont="1" applyFill="1" applyBorder="1" applyAlignment="1" applyProtection="1">
      <alignment/>
      <protection/>
    </xf>
    <xf numFmtId="0" fontId="4" fillId="0" borderId="0" xfId="22" applyFont="1" applyAlignment="1">
      <alignment horizontal="right"/>
      <protection/>
    </xf>
    <xf numFmtId="204" fontId="5" fillId="0" borderId="0" xfId="17" applyNumberFormat="1" applyFont="1" applyFill="1" applyBorder="1" applyAlignment="1" applyProtection="1">
      <alignment horizontal="center"/>
      <protection/>
    </xf>
    <xf numFmtId="0" fontId="28" fillId="2" borderId="35" xfId="22" applyFont="1" applyFill="1" applyBorder="1" applyAlignment="1">
      <alignment horizontal="center" vertical="center" wrapText="1"/>
      <protection/>
    </xf>
    <xf numFmtId="0" fontId="28" fillId="2" borderId="48" xfId="22" applyFont="1" applyFill="1" applyBorder="1" applyAlignment="1">
      <alignment horizontal="center" vertical="center" wrapText="1"/>
      <protection/>
    </xf>
    <xf numFmtId="204" fontId="28" fillId="2" borderId="48" xfId="17" applyNumberFormat="1" applyFont="1" applyFill="1" applyBorder="1" applyAlignment="1" applyProtection="1">
      <alignment horizontal="center" vertical="center" wrapText="1"/>
      <protection/>
    </xf>
    <xf numFmtId="204" fontId="28" fillId="2" borderId="93" xfId="17" applyNumberFormat="1" applyFont="1" applyFill="1" applyBorder="1" applyAlignment="1" applyProtection="1">
      <alignment horizontal="center" vertical="center" wrapText="1"/>
      <protection/>
    </xf>
    <xf numFmtId="204" fontId="28" fillId="2" borderId="36" xfId="17" applyNumberFormat="1" applyFont="1" applyFill="1" applyBorder="1" applyAlignment="1" applyProtection="1">
      <alignment horizontal="center" vertical="center" wrapText="1"/>
      <protection/>
    </xf>
    <xf numFmtId="0" fontId="0" fillId="0" borderId="0" xfId="22" applyAlignment="1">
      <alignment vertical="center" wrapText="1"/>
      <protection/>
    </xf>
    <xf numFmtId="0" fontId="4" fillId="2" borderId="35" xfId="22" applyFont="1" applyFill="1" applyBorder="1" applyAlignment="1">
      <alignment horizontal="right"/>
      <protection/>
    </xf>
    <xf numFmtId="0" fontId="4" fillId="2" borderId="48" xfId="22" applyFont="1" applyFill="1" applyBorder="1">
      <alignment/>
      <protection/>
    </xf>
    <xf numFmtId="204" fontId="4" fillId="0" borderId="93" xfId="17" applyNumberFormat="1" applyFont="1" applyFill="1" applyBorder="1" applyAlignment="1" applyProtection="1">
      <alignment/>
      <protection/>
    </xf>
    <xf numFmtId="0" fontId="4" fillId="2" borderId="43" xfId="22" applyFont="1" applyFill="1" applyBorder="1" applyAlignment="1">
      <alignment horizontal="right"/>
      <protection/>
    </xf>
    <xf numFmtId="0" fontId="4" fillId="2" borderId="44" xfId="22" applyFont="1" applyFill="1" applyBorder="1">
      <alignment/>
      <protection/>
    </xf>
    <xf numFmtId="0" fontId="7" fillId="2" borderId="44" xfId="22" applyFont="1" applyFill="1" applyBorder="1">
      <alignment/>
      <protection/>
    </xf>
    <xf numFmtId="204" fontId="7" fillId="0" borderId="91" xfId="17" applyNumberFormat="1" applyFont="1" applyFill="1" applyBorder="1" applyAlignment="1" applyProtection="1">
      <alignment/>
      <protection/>
    </xf>
    <xf numFmtId="0" fontId="4" fillId="2" borderId="56" xfId="22" applyFont="1" applyFill="1" applyBorder="1" applyAlignment="1">
      <alignment horizontal="right"/>
      <protection/>
    </xf>
    <xf numFmtId="0" fontId="7" fillId="2" borderId="80" xfId="22" applyFont="1" applyFill="1" applyBorder="1">
      <alignment/>
      <protection/>
    </xf>
    <xf numFmtId="204" fontId="7" fillId="0" borderId="80" xfId="17" applyNumberFormat="1" applyFont="1" applyFill="1" applyBorder="1" applyAlignment="1" applyProtection="1">
      <alignment/>
      <protection/>
    </xf>
    <xf numFmtId="204" fontId="7" fillId="0" borderId="92" xfId="17" applyNumberFormat="1" applyFont="1" applyFill="1" applyBorder="1" applyAlignment="1" applyProtection="1">
      <alignment/>
      <protection/>
    </xf>
    <xf numFmtId="0" fontId="4" fillId="2" borderId="0" xfId="22" applyFont="1" applyFill="1" applyAlignment="1">
      <alignment horizontal="right"/>
      <protection/>
    </xf>
    <xf numFmtId="0" fontId="4" fillId="2" borderId="0" xfId="22" applyFont="1" applyFill="1">
      <alignment/>
      <protection/>
    </xf>
    <xf numFmtId="0" fontId="0" fillId="0" borderId="0" xfId="22" applyAlignment="1">
      <alignment horizontal="right"/>
      <protection/>
    </xf>
    <xf numFmtId="204" fontId="28" fillId="0" borderId="0" xfId="17" applyNumberFormat="1" applyFont="1" applyFill="1" applyBorder="1" applyAlignment="1" applyProtection="1">
      <alignment/>
      <protection/>
    </xf>
    <xf numFmtId="0" fontId="28" fillId="0" borderId="0" xfId="22" applyFont="1" applyAlignment="1">
      <alignment horizontal="center"/>
      <protection/>
    </xf>
    <xf numFmtId="204" fontId="27" fillId="0" borderId="0" xfId="17" applyNumberFormat="1" applyFont="1" applyFill="1" applyBorder="1" applyAlignment="1" applyProtection="1">
      <alignment/>
      <protection/>
    </xf>
    <xf numFmtId="0" fontId="28" fillId="0" borderId="84" xfId="22" applyFont="1" applyBorder="1" applyAlignment="1">
      <alignment horizontal="center"/>
      <protection/>
    </xf>
    <xf numFmtId="0" fontId="27" fillId="0" borderId="5" xfId="22" applyFont="1" applyBorder="1">
      <alignment/>
      <protection/>
    </xf>
    <xf numFmtId="0" fontId="27" fillId="0" borderId="1" xfId="22" applyFont="1" applyBorder="1" applyAlignment="1">
      <alignment horizontal="center"/>
      <protection/>
    </xf>
    <xf numFmtId="1" fontId="27" fillId="0" borderId="1" xfId="22" applyNumberFormat="1" applyFont="1" applyBorder="1" applyAlignment="1">
      <alignment horizontal="left" indent="3"/>
      <protection/>
    </xf>
    <xf numFmtId="10" fontId="27" fillId="0" borderId="4" xfId="22" applyNumberFormat="1" applyFont="1" applyBorder="1" applyAlignment="1">
      <alignment horizontal="right"/>
      <protection/>
    </xf>
    <xf numFmtId="204" fontId="27" fillId="0" borderId="1" xfId="17" applyNumberFormat="1" applyFont="1" applyFill="1" applyBorder="1" applyAlignment="1" applyProtection="1">
      <alignment/>
      <protection/>
    </xf>
    <xf numFmtId="0" fontId="27" fillId="0" borderId="8" xfId="22" applyFont="1" applyBorder="1">
      <alignment/>
      <protection/>
    </xf>
    <xf numFmtId="204" fontId="27" fillId="0" borderId="9" xfId="17" applyNumberFormat="1" applyFont="1" applyFill="1" applyBorder="1" applyAlignment="1" applyProtection="1">
      <alignment/>
      <protection/>
    </xf>
    <xf numFmtId="10" fontId="27" fillId="0" borderId="10" xfId="22" applyNumberFormat="1" applyFont="1" applyBorder="1" applyAlignment="1">
      <alignment horizontal="right"/>
      <protection/>
    </xf>
    <xf numFmtId="0" fontId="28" fillId="0" borderId="94" xfId="22" applyFont="1" applyBorder="1" applyAlignment="1">
      <alignment vertical="center"/>
      <protection/>
    </xf>
    <xf numFmtId="204" fontId="28" fillId="0" borderId="95" xfId="17" applyNumberFormat="1" applyFont="1" applyFill="1" applyBorder="1" applyAlignment="1" applyProtection="1">
      <alignment vertical="center"/>
      <protection/>
    </xf>
    <xf numFmtId="10" fontId="27" fillId="0" borderId="96" xfId="22" applyNumberFormat="1" applyFont="1" applyBorder="1" applyAlignment="1">
      <alignment horizontal="right"/>
      <protection/>
    </xf>
    <xf numFmtId="0" fontId="28" fillId="0" borderId="97" xfId="22" applyFont="1" applyBorder="1" applyAlignment="1">
      <alignment vertical="center"/>
      <protection/>
    </xf>
    <xf numFmtId="204" fontId="28" fillId="0" borderId="98" xfId="17" applyNumberFormat="1" applyFont="1" applyFill="1" applyBorder="1" applyAlignment="1" applyProtection="1">
      <alignment vertical="center"/>
      <protection/>
    </xf>
    <xf numFmtId="10" fontId="27" fillId="0" borderId="99" xfId="22" applyNumberFormat="1" applyFont="1" applyBorder="1" applyAlignment="1">
      <alignment horizontal="right"/>
      <protection/>
    </xf>
    <xf numFmtId="0" fontId="27" fillId="0" borderId="5" xfId="22" applyFont="1" applyBorder="1" applyAlignment="1">
      <alignment vertical="center"/>
      <protection/>
    </xf>
    <xf numFmtId="204" fontId="27" fillId="0" borderId="1" xfId="17" applyNumberFormat="1" applyFont="1" applyFill="1" applyBorder="1" applyAlignment="1" applyProtection="1">
      <alignment vertical="center"/>
      <protection/>
    </xf>
    <xf numFmtId="0" fontId="28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32" fillId="0" borderId="0" xfId="22" applyFont="1" applyAlignment="1">
      <alignment horizontal="center"/>
      <protection/>
    </xf>
    <xf numFmtId="0" fontId="32" fillId="0" borderId="0" xfId="22" applyFont="1" applyAlignment="1">
      <alignment horizontal="right"/>
      <protection/>
    </xf>
    <xf numFmtId="0" fontId="27" fillId="0" borderId="57" xfId="22" applyFont="1" applyBorder="1">
      <alignment/>
      <protection/>
    </xf>
    <xf numFmtId="0" fontId="28" fillId="0" borderId="7" xfId="22" applyFont="1" applyBorder="1" applyAlignment="1">
      <alignment horizontal="center"/>
      <protection/>
    </xf>
    <xf numFmtId="0" fontId="28" fillId="0" borderId="59" xfId="22" applyFont="1" applyBorder="1" applyAlignment="1">
      <alignment horizontal="center" vertical="center"/>
      <protection/>
    </xf>
    <xf numFmtId="0" fontId="28" fillId="0" borderId="100" xfId="22" applyFont="1" applyBorder="1" applyAlignment="1">
      <alignment horizontal="center" vertical="center" wrapText="1"/>
      <protection/>
    </xf>
    <xf numFmtId="0" fontId="28" fillId="0" borderId="14" xfId="22" applyFont="1" applyBorder="1" applyAlignment="1">
      <alignment horizontal="center" vertical="center"/>
      <protection/>
    </xf>
    <xf numFmtId="0" fontId="28" fillId="0" borderId="15" xfId="22" applyFont="1" applyBorder="1" applyAlignment="1">
      <alignment horizontal="center" vertical="center"/>
      <protection/>
    </xf>
    <xf numFmtId="0" fontId="27" fillId="0" borderId="101" xfId="22" applyFont="1" applyBorder="1">
      <alignment/>
      <protection/>
    </xf>
    <xf numFmtId="204" fontId="27" fillId="0" borderId="7" xfId="17" applyNumberFormat="1" applyFont="1" applyFill="1" applyBorder="1" applyAlignment="1" applyProtection="1">
      <alignment/>
      <protection/>
    </xf>
    <xf numFmtId="204" fontId="27" fillId="0" borderId="2" xfId="17" applyNumberFormat="1" applyFont="1" applyFill="1" applyBorder="1" applyAlignment="1" applyProtection="1">
      <alignment/>
      <protection/>
    </xf>
    <xf numFmtId="204" fontId="27" fillId="0" borderId="3" xfId="17" applyNumberFormat="1" applyFont="1" applyFill="1" applyBorder="1" applyAlignment="1" applyProtection="1">
      <alignment/>
      <protection/>
    </xf>
    <xf numFmtId="0" fontId="27" fillId="0" borderId="34" xfId="22" applyFont="1" applyBorder="1">
      <alignment/>
      <protection/>
    </xf>
    <xf numFmtId="204" fontId="27" fillId="0" borderId="5" xfId="17" applyNumberFormat="1" applyFont="1" applyFill="1" applyBorder="1" applyAlignment="1" applyProtection="1">
      <alignment/>
      <protection/>
    </xf>
    <xf numFmtId="204" fontId="27" fillId="0" borderId="4" xfId="17" applyNumberFormat="1" applyFont="1" applyFill="1" applyBorder="1" applyAlignment="1" applyProtection="1">
      <alignment/>
      <protection/>
    </xf>
    <xf numFmtId="0" fontId="27" fillId="0" borderId="102" xfId="22" applyFont="1" applyBorder="1">
      <alignment/>
      <protection/>
    </xf>
    <xf numFmtId="204" fontId="27" fillId="0" borderId="8" xfId="17" applyNumberFormat="1" applyFont="1" applyFill="1" applyBorder="1" applyAlignment="1" applyProtection="1">
      <alignment/>
      <protection/>
    </xf>
    <xf numFmtId="204" fontId="27" fillId="0" borderId="10" xfId="17" applyNumberFormat="1" applyFont="1" applyFill="1" applyBorder="1" applyAlignment="1" applyProtection="1">
      <alignment/>
      <protection/>
    </xf>
    <xf numFmtId="0" fontId="6" fillId="0" borderId="0" xfId="22" applyFont="1" applyAlignment="1">
      <alignment horizontal="center" vertical="center" wrapText="1"/>
      <protection/>
    </xf>
    <xf numFmtId="0" fontId="6" fillId="0" borderId="2" xfId="22" applyFont="1" applyBorder="1" applyAlignment="1">
      <alignment horizont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4" fillId="0" borderId="27" xfId="22" applyFont="1" applyBorder="1">
      <alignment/>
      <protection/>
    </xf>
    <xf numFmtId="0" fontId="4" fillId="0" borderId="28" xfId="22" applyFont="1" applyBorder="1">
      <alignment/>
      <protection/>
    </xf>
    <xf numFmtId="3" fontId="4" fillId="0" borderId="28" xfId="22" applyNumberFormat="1" applyFont="1" applyBorder="1">
      <alignment/>
      <protection/>
    </xf>
    <xf numFmtId="3" fontId="4" fillId="0" borderId="30" xfId="22" applyNumberFormat="1" applyFont="1" applyBorder="1">
      <alignment/>
      <protection/>
    </xf>
    <xf numFmtId="3" fontId="4" fillId="0" borderId="1" xfId="22" applyNumberFormat="1" applyFont="1" applyBorder="1">
      <alignment/>
      <protection/>
    </xf>
    <xf numFmtId="3" fontId="4" fillId="0" borderId="4" xfId="22" applyNumberFormat="1" applyFont="1" applyBorder="1">
      <alignment/>
      <protection/>
    </xf>
    <xf numFmtId="0" fontId="4" fillId="0" borderId="100" xfId="22" applyFont="1" applyBorder="1">
      <alignment/>
      <protection/>
    </xf>
    <xf numFmtId="0" fontId="4" fillId="0" borderId="14" xfId="22" applyFont="1" applyBorder="1">
      <alignment/>
      <protection/>
    </xf>
    <xf numFmtId="3" fontId="4" fillId="0" borderId="14" xfId="22" applyNumberFormat="1" applyFont="1" applyBorder="1">
      <alignment/>
      <protection/>
    </xf>
    <xf numFmtId="3" fontId="4" fillId="0" borderId="15" xfId="22" applyNumberFormat="1" applyFont="1" applyBorder="1">
      <alignment/>
      <protection/>
    </xf>
    <xf numFmtId="0" fontId="6" fillId="0" borderId="103" xfId="22" applyFont="1" applyBorder="1" applyAlignment="1">
      <alignment vertical="center"/>
      <protection/>
    </xf>
    <xf numFmtId="0" fontId="6" fillId="0" borderId="31" xfId="22" applyFont="1" applyBorder="1" applyAlignment="1">
      <alignment vertical="center"/>
      <protection/>
    </xf>
    <xf numFmtId="3" fontId="6" fillId="0" borderId="31" xfId="22" applyNumberFormat="1" applyFont="1" applyBorder="1" applyAlignment="1">
      <alignment vertical="center"/>
      <protection/>
    </xf>
    <xf numFmtId="3" fontId="6" fillId="0" borderId="32" xfId="22" applyNumberFormat="1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10" fillId="0" borderId="48" xfId="23" applyFont="1" applyBorder="1" applyAlignment="1">
      <alignment horizontal="left"/>
      <protection/>
    </xf>
    <xf numFmtId="0" fontId="10" fillId="0" borderId="48" xfId="23" applyFont="1" applyBorder="1">
      <alignment/>
      <protection/>
    </xf>
    <xf numFmtId="0" fontId="10" fillId="0" borderId="59" xfId="23" applyFont="1" applyBorder="1" applyAlignment="1">
      <alignment horizontal="center"/>
      <protection/>
    </xf>
    <xf numFmtId="0" fontId="10" fillId="0" borderId="56" xfId="23" applyFont="1" applyBorder="1" applyAlignment="1">
      <alignment vertical="center"/>
      <protection/>
    </xf>
    <xf numFmtId="0" fontId="10" fillId="0" borderId="80" xfId="23" applyFont="1" applyBorder="1" applyAlignment="1">
      <alignment horizontal="right" vertical="center"/>
      <protection/>
    </xf>
    <xf numFmtId="0" fontId="10" fillId="0" borderId="80" xfId="23" applyFont="1" applyBorder="1" applyAlignment="1">
      <alignment vertical="center"/>
      <protection/>
    </xf>
    <xf numFmtId="0" fontId="10" fillId="0" borderId="80" xfId="23" applyFont="1" applyBorder="1" applyAlignment="1">
      <alignment horizontal="center" vertical="center"/>
      <protection/>
    </xf>
    <xf numFmtId="0" fontId="10" fillId="0" borderId="56" xfId="23" applyFont="1" applyBorder="1" applyAlignment="1">
      <alignment horizontal="center" vertical="center"/>
      <protection/>
    </xf>
    <xf numFmtId="0" fontId="10" fillId="0" borderId="92" xfId="23" applyFont="1" applyBorder="1" applyAlignment="1">
      <alignment horizontal="center" vertical="center"/>
      <protection/>
    </xf>
    <xf numFmtId="0" fontId="0" fillId="0" borderId="59" xfId="23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9" fillId="0" borderId="104" xfId="23" applyFont="1" applyBorder="1" applyAlignment="1">
      <alignment horizontal="right"/>
      <protection/>
    </xf>
    <xf numFmtId="0" fontId="9" fillId="0" borderId="71" xfId="23" applyFont="1" applyBorder="1" applyAlignment="1">
      <alignment horizontal="right"/>
      <protection/>
    </xf>
    <xf numFmtId="0" fontId="9" fillId="0" borderId="71" xfId="23" applyFont="1" applyBorder="1">
      <alignment/>
      <protection/>
    </xf>
    <xf numFmtId="3" fontId="9" fillId="0" borderId="28" xfId="23" applyNumberFormat="1" applyFont="1" applyBorder="1">
      <alignment/>
      <protection/>
    </xf>
    <xf numFmtId="3" fontId="9" fillId="0" borderId="71" xfId="23" applyNumberFormat="1" applyFont="1" applyBorder="1">
      <alignment/>
      <protection/>
    </xf>
    <xf numFmtId="0" fontId="9" fillId="0" borderId="43" xfId="23" applyFont="1" applyBorder="1" applyAlignment="1">
      <alignment horizontal="right"/>
      <protection/>
    </xf>
    <xf numFmtId="0" fontId="9" fillId="0" borderId="44" xfId="23" applyFont="1" applyBorder="1" applyAlignment="1">
      <alignment horizontal="right"/>
      <protection/>
    </xf>
    <xf numFmtId="0" fontId="9" fillId="0" borderId="44" xfId="23" applyFont="1" applyBorder="1">
      <alignment/>
      <protection/>
    </xf>
    <xf numFmtId="3" fontId="9" fillId="0" borderId="1" xfId="23" applyNumberFormat="1" applyFont="1" applyBorder="1">
      <alignment/>
      <protection/>
    </xf>
    <xf numFmtId="3" fontId="9" fillId="0" borderId="44" xfId="23" applyNumberFormat="1" applyFont="1" applyBorder="1">
      <alignment/>
      <protection/>
    </xf>
    <xf numFmtId="0" fontId="10" fillId="0" borderId="44" xfId="23" applyFont="1" applyBorder="1" applyAlignment="1">
      <alignment horizontal="right"/>
      <protection/>
    </xf>
    <xf numFmtId="0" fontId="10" fillId="0" borderId="44" xfId="23" applyFont="1" applyBorder="1">
      <alignment/>
      <protection/>
    </xf>
    <xf numFmtId="0" fontId="9" fillId="0" borderId="44" xfId="23" applyFont="1" applyBorder="1" applyAlignment="1">
      <alignment horizontal="right" vertical="center" wrapText="1"/>
      <protection/>
    </xf>
    <xf numFmtId="0" fontId="9" fillId="0" borderId="44" xfId="23" applyFont="1" applyBorder="1" applyAlignment="1">
      <alignment horizontal="left" vertical="center" wrapText="1"/>
      <protection/>
    </xf>
    <xf numFmtId="3" fontId="9" fillId="0" borderId="1" xfId="23" applyNumberFormat="1" applyFont="1" applyBorder="1" applyAlignment="1">
      <alignment horizontal="center" vertical="center" wrapText="1"/>
      <protection/>
    </xf>
    <xf numFmtId="3" fontId="9" fillId="0" borderId="44" xfId="23" applyNumberFormat="1" applyFont="1" applyBorder="1" applyAlignment="1">
      <alignment horizontal="center" vertical="center" wrapText="1"/>
      <protection/>
    </xf>
    <xf numFmtId="0" fontId="11" fillId="0" borderId="44" xfId="23" applyFont="1" applyBorder="1" applyAlignment="1">
      <alignment horizontal="left" vertical="center" wrapText="1"/>
      <protection/>
    </xf>
    <xf numFmtId="0" fontId="0" fillId="0" borderId="0" xfId="23" applyAlignment="1">
      <alignment horizontal="center" vertical="center" wrapText="1"/>
      <protection/>
    </xf>
    <xf numFmtId="3" fontId="10" fillId="0" borderId="1" xfId="23" applyNumberFormat="1" applyFont="1" applyBorder="1">
      <alignment/>
      <protection/>
    </xf>
    <xf numFmtId="3" fontId="10" fillId="0" borderId="44" xfId="23" applyNumberFormat="1" applyFont="1" applyBorder="1">
      <alignment/>
      <protection/>
    </xf>
    <xf numFmtId="0" fontId="11" fillId="0" borderId="44" xfId="23" applyFont="1" applyBorder="1">
      <alignment/>
      <protection/>
    </xf>
    <xf numFmtId="0" fontId="9" fillId="0" borderId="44" xfId="23" applyFont="1" applyBorder="1" applyAlignment="1">
      <alignment horizontal="right" vertical="center"/>
      <protection/>
    </xf>
    <xf numFmtId="0" fontId="9" fillId="0" borderId="44" xfId="23" applyFont="1" applyBorder="1" applyAlignment="1">
      <alignment vertical="center"/>
      <protection/>
    </xf>
    <xf numFmtId="3" fontId="9" fillId="0" borderId="1" xfId="23" applyNumberFormat="1" applyFont="1" applyBorder="1" applyAlignment="1">
      <alignment vertical="center"/>
      <protection/>
    </xf>
    <xf numFmtId="3" fontId="9" fillId="0" borderId="44" xfId="23" applyNumberFormat="1" applyFont="1" applyBorder="1" applyAlignment="1">
      <alignment vertical="center"/>
      <protection/>
    </xf>
    <xf numFmtId="0" fontId="10" fillId="0" borderId="44" xfId="23" applyFont="1" applyBorder="1" applyAlignment="1">
      <alignment horizontal="right" vertical="center" wrapText="1"/>
      <protection/>
    </xf>
    <xf numFmtId="205" fontId="9" fillId="0" borderId="43" xfId="23" applyNumberFormat="1" applyFont="1" applyBorder="1" applyAlignment="1">
      <alignment horizontal="right"/>
      <protection/>
    </xf>
    <xf numFmtId="49" fontId="11" fillId="0" borderId="44" xfId="23" applyNumberFormat="1" applyFont="1" applyBorder="1">
      <alignment/>
      <protection/>
    </xf>
    <xf numFmtId="49" fontId="9" fillId="0" borderId="44" xfId="23" applyNumberFormat="1" applyFont="1" applyBorder="1">
      <alignment/>
      <protection/>
    </xf>
    <xf numFmtId="0" fontId="10" fillId="0" borderId="44" xfId="23" applyFont="1" applyBorder="1" applyAlignment="1">
      <alignment horizontal="left"/>
      <protection/>
    </xf>
    <xf numFmtId="0" fontId="9" fillId="0" borderId="37" xfId="23" applyFont="1" applyBorder="1" applyAlignment="1">
      <alignment horizontal="right"/>
      <protection/>
    </xf>
    <xf numFmtId="0" fontId="10" fillId="0" borderId="38" xfId="23" applyFont="1" applyBorder="1" applyAlignment="1">
      <alignment horizontal="right"/>
      <protection/>
    </xf>
    <xf numFmtId="0" fontId="10" fillId="0" borderId="38" xfId="23" applyFont="1" applyBorder="1">
      <alignment/>
      <protection/>
    </xf>
    <xf numFmtId="3" fontId="10" fillId="0" borderId="14" xfId="23" applyNumberFormat="1" applyFont="1" applyBorder="1">
      <alignment/>
      <protection/>
    </xf>
    <xf numFmtId="3" fontId="10" fillId="0" borderId="38" xfId="23" applyNumberFormat="1" applyFont="1" applyBorder="1">
      <alignment/>
      <protection/>
    </xf>
    <xf numFmtId="0" fontId="9" fillId="0" borderId="84" xfId="23" applyFont="1" applyBorder="1" applyAlignment="1">
      <alignment horizontal="right"/>
      <protection/>
    </xf>
    <xf numFmtId="0" fontId="9" fillId="0" borderId="38" xfId="23" applyFont="1" applyBorder="1">
      <alignment/>
      <protection/>
    </xf>
    <xf numFmtId="0" fontId="9" fillId="0" borderId="76" xfId="23" applyFont="1" applyBorder="1" applyAlignment="1">
      <alignment horizontal="right"/>
      <protection/>
    </xf>
    <xf numFmtId="0" fontId="10" fillId="0" borderId="73" xfId="23" applyFont="1" applyBorder="1">
      <alignment/>
      <protection/>
    </xf>
    <xf numFmtId="3" fontId="10" fillId="0" borderId="31" xfId="23" applyNumberFormat="1" applyFont="1" applyBorder="1">
      <alignment/>
      <protection/>
    </xf>
    <xf numFmtId="3" fontId="10" fillId="0" borderId="73" xfId="23" applyNumberFormat="1" applyFont="1" applyBorder="1">
      <alignment/>
      <protection/>
    </xf>
    <xf numFmtId="0" fontId="10" fillId="0" borderId="73" xfId="23" applyFont="1" applyBorder="1" applyAlignment="1">
      <alignment horizontal="left"/>
      <protection/>
    </xf>
    <xf numFmtId="0" fontId="9" fillId="0" borderId="73" xfId="23" applyFont="1" applyBorder="1">
      <alignment/>
      <protection/>
    </xf>
    <xf numFmtId="0" fontId="9" fillId="0" borderId="0" xfId="23" applyFont="1" applyAlignment="1">
      <alignment horizontal="right"/>
      <protection/>
    </xf>
    <xf numFmtId="165" fontId="4" fillId="0" borderId="5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0" fontId="7" fillId="0" borderId="105" xfId="0" applyFont="1" applyBorder="1" applyAlignment="1">
      <alignment/>
    </xf>
    <xf numFmtId="0" fontId="4" fillId="0" borderId="43" xfId="23" applyFont="1" applyBorder="1">
      <alignment/>
      <protection/>
    </xf>
    <xf numFmtId="0" fontId="6" fillId="0" borderId="101" xfId="0" applyFont="1" applyBorder="1" applyAlignment="1">
      <alignment/>
    </xf>
    <xf numFmtId="0" fontId="27" fillId="0" borderId="27" xfId="22" applyFont="1" applyBorder="1">
      <alignment/>
      <protection/>
    </xf>
    <xf numFmtId="0" fontId="27" fillId="0" borderId="28" xfId="22" applyFont="1" applyBorder="1" applyAlignment="1">
      <alignment horizontal="center"/>
      <protection/>
    </xf>
    <xf numFmtId="0" fontId="27" fillId="0" borderId="1" xfId="22" applyFont="1" applyBorder="1" applyAlignment="1">
      <alignment horizontal="center"/>
      <protection/>
    </xf>
    <xf numFmtId="0" fontId="31" fillId="0" borderId="0" xfId="22" applyFont="1" applyBorder="1">
      <alignment/>
      <protection/>
    </xf>
    <xf numFmtId="0" fontId="27" fillId="0" borderId="0" xfId="22" applyFont="1" applyBorder="1">
      <alignment/>
      <protection/>
    </xf>
    <xf numFmtId="0" fontId="28" fillId="0" borderId="97" xfId="22" applyFont="1" applyBorder="1">
      <alignment/>
      <protection/>
    </xf>
    <xf numFmtId="0" fontId="28" fillId="0" borderId="106" xfId="22" applyFont="1" applyBorder="1" applyAlignment="1">
      <alignment horizontal="center"/>
      <protection/>
    </xf>
    <xf numFmtId="0" fontId="28" fillId="0" borderId="98" xfId="22" applyFont="1" applyBorder="1" applyAlignment="1">
      <alignment horizontal="center"/>
      <protection/>
    </xf>
    <xf numFmtId="0" fontId="28" fillId="0" borderId="99" xfId="22" applyFont="1" applyBorder="1" applyAlignment="1">
      <alignment horizontal="center"/>
      <protection/>
    </xf>
    <xf numFmtId="0" fontId="28" fillId="0" borderId="107" xfId="22" applyFont="1" applyBorder="1">
      <alignment/>
      <protection/>
    </xf>
    <xf numFmtId="0" fontId="28" fillId="0" borderId="108" xfId="22" applyFont="1" applyBorder="1" applyAlignment="1">
      <alignment horizontal="center"/>
      <protection/>
    </xf>
    <xf numFmtId="0" fontId="27" fillId="0" borderId="5" xfId="22" applyFont="1" applyBorder="1">
      <alignment/>
      <protection/>
    </xf>
    <xf numFmtId="10" fontId="6" fillId="0" borderId="109" xfId="17" applyNumberFormat="1" applyFont="1" applyFill="1" applyBorder="1" applyAlignment="1" applyProtection="1">
      <alignment vertical="center"/>
      <protection/>
    </xf>
    <xf numFmtId="10" fontId="6" fillId="0" borderId="10" xfId="17" applyNumberFormat="1" applyFont="1" applyFill="1" applyBorder="1" applyAlignment="1" applyProtection="1">
      <alignment vertical="center"/>
      <protection/>
    </xf>
    <xf numFmtId="204" fontId="10" fillId="0" borderId="110" xfId="18" applyNumberFormat="1" applyFont="1" applyFill="1" applyBorder="1" applyAlignment="1" applyProtection="1">
      <alignment/>
      <protection/>
    </xf>
    <xf numFmtId="49" fontId="4" fillId="0" borderId="5" xfId="17" applyNumberFormat="1" applyFont="1" applyFill="1" applyBorder="1" applyAlignment="1" applyProtection="1">
      <alignment/>
      <protection/>
    </xf>
    <xf numFmtId="10" fontId="9" fillId="0" borderId="111" xfId="22" applyNumberFormat="1" applyFont="1" applyBorder="1" applyAlignment="1">
      <alignment vertical="center"/>
      <protection/>
    </xf>
    <xf numFmtId="10" fontId="9" fillId="0" borderId="28" xfId="22" applyNumberFormat="1" applyFont="1" applyBorder="1" applyAlignment="1">
      <alignment vertical="center"/>
      <protection/>
    </xf>
    <xf numFmtId="10" fontId="6" fillId="0" borderId="44" xfId="17" applyNumberFormat="1" applyFont="1" applyFill="1" applyBorder="1" applyAlignment="1" applyProtection="1">
      <alignment/>
      <protection/>
    </xf>
    <xf numFmtId="10" fontId="6" fillId="0" borderId="80" xfId="17" applyNumberFormat="1" applyFont="1" applyFill="1" applyBorder="1" applyAlignment="1" applyProtection="1">
      <alignment/>
      <protection/>
    </xf>
    <xf numFmtId="10" fontId="6" fillId="0" borderId="45" xfId="17" applyNumberFormat="1" applyFont="1" applyFill="1" applyBorder="1" applyAlignment="1" applyProtection="1">
      <alignment/>
      <protection/>
    </xf>
    <xf numFmtId="10" fontId="6" fillId="0" borderId="81" xfId="17" applyNumberFormat="1" applyFont="1" applyFill="1" applyBorder="1" applyAlignment="1" applyProtection="1">
      <alignment/>
      <protection/>
    </xf>
    <xf numFmtId="204" fontId="6" fillId="0" borderId="53" xfId="17" applyNumberFormat="1" applyFont="1" applyFill="1" applyBorder="1" applyAlignment="1" applyProtection="1">
      <alignment/>
      <protection/>
    </xf>
    <xf numFmtId="204" fontId="4" fillId="0" borderId="54" xfId="17" applyNumberFormat="1" applyFont="1" applyFill="1" applyBorder="1" applyAlignment="1" applyProtection="1">
      <alignment/>
      <protection/>
    </xf>
    <xf numFmtId="204" fontId="6" fillId="0" borderId="55" xfId="17" applyNumberFormat="1" applyFont="1" applyFill="1" applyBorder="1" applyAlignment="1" applyProtection="1">
      <alignment/>
      <protection/>
    </xf>
    <xf numFmtId="204" fontId="6" fillId="0" borderId="47" xfId="17" applyNumberFormat="1" applyFont="1" applyFill="1" applyBorder="1" applyAlignment="1" applyProtection="1">
      <alignment/>
      <protection/>
    </xf>
    <xf numFmtId="204" fontId="6" fillId="0" borderId="112" xfId="17" applyNumberFormat="1" applyFont="1" applyFill="1" applyBorder="1" applyAlignment="1" applyProtection="1">
      <alignment/>
      <protection/>
    </xf>
    <xf numFmtId="10" fontId="6" fillId="0" borderId="93" xfId="17" applyNumberFormat="1" applyFont="1" applyFill="1" applyBorder="1" applyAlignment="1" applyProtection="1">
      <alignment/>
      <protection/>
    </xf>
    <xf numFmtId="10" fontId="6" fillId="0" borderId="91" xfId="17" applyNumberFormat="1" applyFont="1" applyFill="1" applyBorder="1" applyAlignment="1" applyProtection="1">
      <alignment/>
      <protection/>
    </xf>
    <xf numFmtId="10" fontId="6" fillId="0" borderId="92" xfId="17" applyNumberFormat="1" applyFont="1" applyFill="1" applyBorder="1" applyAlignment="1" applyProtection="1">
      <alignment/>
      <protection/>
    </xf>
    <xf numFmtId="3" fontId="28" fillId="0" borderId="113" xfId="17" applyNumberFormat="1" applyFont="1" applyFill="1" applyBorder="1" applyAlignment="1" applyProtection="1">
      <alignment horizontal="right" vertical="center"/>
      <protection/>
    </xf>
    <xf numFmtId="3" fontId="28" fillId="0" borderId="77" xfId="17" applyNumberFormat="1" applyFont="1" applyFill="1" applyBorder="1" applyAlignment="1" applyProtection="1">
      <alignment horizontal="right" vertical="center"/>
      <protection/>
    </xf>
    <xf numFmtId="3" fontId="9" fillId="0" borderId="114" xfId="23" applyNumberFormat="1" applyFont="1" applyBorder="1">
      <alignment/>
      <protection/>
    </xf>
    <xf numFmtId="3" fontId="9" fillId="0" borderId="75" xfId="23" applyNumberFormat="1" applyFont="1" applyBorder="1">
      <alignment/>
      <protection/>
    </xf>
    <xf numFmtId="3" fontId="10" fillId="0" borderId="75" xfId="23" applyNumberFormat="1" applyFont="1" applyBorder="1">
      <alignment/>
      <protection/>
    </xf>
    <xf numFmtId="3" fontId="9" fillId="0" borderId="75" xfId="23" applyNumberFormat="1" applyFont="1" applyBorder="1" applyAlignment="1">
      <alignment horizontal="right" vertical="center" wrapText="1"/>
      <protection/>
    </xf>
    <xf numFmtId="3" fontId="9" fillId="0" borderId="75" xfId="23" applyNumberFormat="1" applyFont="1" applyBorder="1" applyAlignment="1">
      <alignment vertical="center"/>
      <protection/>
    </xf>
    <xf numFmtId="3" fontId="10" fillId="0" borderId="75" xfId="23" applyNumberFormat="1" applyFont="1" applyBorder="1">
      <alignment/>
      <protection/>
    </xf>
    <xf numFmtId="3" fontId="9" fillId="0" borderId="75" xfId="23" applyNumberFormat="1" applyFont="1" applyBorder="1">
      <alignment/>
      <protection/>
    </xf>
    <xf numFmtId="3" fontId="11" fillId="0" borderId="75" xfId="23" applyNumberFormat="1" applyFont="1" applyBorder="1">
      <alignment/>
      <protection/>
    </xf>
    <xf numFmtId="3" fontId="9" fillId="0" borderId="115" xfId="23" applyNumberFormat="1" applyFont="1" applyBorder="1">
      <alignment/>
      <protection/>
    </xf>
    <xf numFmtId="3" fontId="10" fillId="0" borderId="116" xfId="23" applyNumberFormat="1" applyFont="1" applyBorder="1">
      <alignment/>
      <protection/>
    </xf>
    <xf numFmtId="3" fontId="9" fillId="0" borderId="117" xfId="23" applyNumberFormat="1" applyFont="1" applyBorder="1">
      <alignment/>
      <protection/>
    </xf>
    <xf numFmtId="3" fontId="9" fillId="0" borderId="118" xfId="23" applyNumberFormat="1" applyFont="1" applyBorder="1">
      <alignment/>
      <protection/>
    </xf>
    <xf numFmtId="3" fontId="10" fillId="0" borderId="118" xfId="23" applyNumberFormat="1" applyFont="1" applyBorder="1">
      <alignment/>
      <protection/>
    </xf>
    <xf numFmtId="3" fontId="9" fillId="0" borderId="118" xfId="23" applyNumberFormat="1" applyFont="1" applyBorder="1" applyAlignment="1">
      <alignment horizontal="right" vertical="center" wrapText="1"/>
      <protection/>
    </xf>
    <xf numFmtId="3" fontId="9" fillId="0" borderId="118" xfId="23" applyNumberFormat="1" applyFont="1" applyBorder="1" applyAlignment="1">
      <alignment vertical="center"/>
      <protection/>
    </xf>
    <xf numFmtId="3" fontId="10" fillId="0" borderId="118" xfId="23" applyNumberFormat="1" applyFont="1" applyBorder="1">
      <alignment/>
      <protection/>
    </xf>
    <xf numFmtId="3" fontId="9" fillId="0" borderId="118" xfId="23" applyNumberFormat="1" applyFont="1" applyBorder="1">
      <alignment/>
      <protection/>
    </xf>
    <xf numFmtId="3" fontId="11" fillId="0" borderId="118" xfId="23" applyNumberFormat="1" applyFont="1" applyBorder="1">
      <alignment/>
      <protection/>
    </xf>
    <xf numFmtId="3" fontId="9" fillId="0" borderId="119" xfId="23" applyNumberFormat="1" applyFont="1" applyBorder="1">
      <alignment/>
      <protection/>
    </xf>
    <xf numFmtId="3" fontId="10" fillId="0" borderId="95" xfId="23" applyNumberFormat="1" applyFont="1" applyBorder="1">
      <alignment/>
      <protection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3" fontId="0" fillId="0" borderId="120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3" fontId="0" fillId="0" borderId="29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3" fontId="37" fillId="3" borderId="121" xfId="0" applyNumberFormat="1" applyFont="1" applyFill="1" applyBorder="1" applyAlignment="1">
      <alignment/>
    </xf>
    <xf numFmtId="0" fontId="37" fillId="3" borderId="122" xfId="0" applyFont="1" applyFill="1" applyBorder="1" applyAlignment="1">
      <alignment/>
    </xf>
    <xf numFmtId="3" fontId="10" fillId="0" borderId="20" xfId="0" applyNumberFormat="1" applyFont="1" applyBorder="1" applyAlignment="1">
      <alignment vertical="center"/>
    </xf>
    <xf numFmtId="204" fontId="10" fillId="0" borderId="36" xfId="18" applyNumberFormat="1" applyFont="1" applyFill="1" applyBorder="1" applyAlignment="1" applyProtection="1">
      <alignment/>
      <protection/>
    </xf>
    <xf numFmtId="204" fontId="6" fillId="0" borderId="36" xfId="17" applyNumberFormat="1" applyFont="1" applyFill="1" applyBorder="1" applyAlignment="1" applyProtection="1">
      <alignment/>
      <protection/>
    </xf>
    <xf numFmtId="204" fontId="4" fillId="0" borderId="36" xfId="17" applyNumberFormat="1" applyFont="1" applyFill="1" applyBorder="1" applyAlignment="1" applyProtection="1">
      <alignment/>
      <protection/>
    </xf>
    <xf numFmtId="204" fontId="7" fillId="0" borderId="81" xfId="17" applyNumberFormat="1" applyFont="1" applyFill="1" applyBorder="1" applyAlignment="1" applyProtection="1">
      <alignment/>
      <protection/>
    </xf>
    <xf numFmtId="204" fontId="7" fillId="0" borderId="0" xfId="17" applyNumberFormat="1" applyFont="1" applyFill="1" applyBorder="1" applyAlignment="1" applyProtection="1">
      <alignment horizontal="right"/>
      <protection/>
    </xf>
    <xf numFmtId="10" fontId="7" fillId="0" borderId="0" xfId="22" applyNumberFormat="1" applyFont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Alignment="1">
      <alignment horizontal="right"/>
      <protection/>
    </xf>
    <xf numFmtId="3" fontId="9" fillId="0" borderId="105" xfId="0" applyNumberFormat="1" applyFont="1" applyBorder="1" applyAlignment="1">
      <alignment horizontal="right"/>
    </xf>
    <xf numFmtId="3" fontId="9" fillId="0" borderId="123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/>
    </xf>
    <xf numFmtId="0" fontId="6" fillId="0" borderId="94" xfId="22" applyFont="1" applyBorder="1" applyAlignment="1">
      <alignment vertical="center"/>
      <protection/>
    </xf>
    <xf numFmtId="204" fontId="6" fillId="0" borderId="95" xfId="17" applyNumberFormat="1" applyFont="1" applyFill="1" applyBorder="1" applyAlignment="1" applyProtection="1">
      <alignment vertical="center"/>
      <protection/>
    </xf>
    <xf numFmtId="204" fontId="6" fillId="0" borderId="96" xfId="17" applyNumberFormat="1" applyFont="1" applyFill="1" applyBorder="1" applyAlignment="1" applyProtection="1">
      <alignment vertical="center"/>
      <protection/>
    </xf>
    <xf numFmtId="0" fontId="27" fillId="0" borderId="124" xfId="22" applyFont="1" applyBorder="1">
      <alignment/>
      <protection/>
    </xf>
    <xf numFmtId="204" fontId="27" fillId="0" borderId="100" xfId="17" applyNumberFormat="1" applyFont="1" applyFill="1" applyBorder="1" applyAlignment="1" applyProtection="1">
      <alignment/>
      <protection/>
    </xf>
    <xf numFmtId="204" fontId="27" fillId="0" borderId="14" xfId="17" applyNumberFormat="1" applyFont="1" applyFill="1" applyBorder="1" applyAlignment="1" applyProtection="1">
      <alignment/>
      <protection/>
    </xf>
    <xf numFmtId="204" fontId="27" fillId="0" borderId="15" xfId="17" applyNumberFormat="1" applyFont="1" applyFill="1" applyBorder="1" applyAlignment="1" applyProtection="1">
      <alignment/>
      <protection/>
    </xf>
    <xf numFmtId="0" fontId="4" fillId="0" borderId="43" xfId="22" applyFont="1" applyBorder="1">
      <alignment/>
      <protection/>
    </xf>
    <xf numFmtId="0" fontId="4" fillId="0" borderId="44" xfId="22" applyFont="1" applyBorder="1">
      <alignment/>
      <protection/>
    </xf>
    <xf numFmtId="204" fontId="4" fillId="0" borderId="45" xfId="17" applyNumberFormat="1" applyFont="1" applyFill="1" applyBorder="1" applyAlignment="1" applyProtection="1">
      <alignment/>
      <protection/>
    </xf>
    <xf numFmtId="204" fontId="4" fillId="0" borderId="44" xfId="17" applyNumberFormat="1" applyFont="1" applyFill="1" applyBorder="1" applyAlignment="1" applyProtection="1">
      <alignment/>
      <protection/>
    </xf>
    <xf numFmtId="0" fontId="28" fillId="0" borderId="20" xfId="22" applyFont="1" applyBorder="1">
      <alignment/>
      <protection/>
    </xf>
    <xf numFmtId="204" fontId="28" fillId="0" borderId="103" xfId="17" applyNumberFormat="1" applyFont="1" applyFill="1" applyBorder="1" applyAlignment="1" applyProtection="1">
      <alignment/>
      <protection/>
    </xf>
    <xf numFmtId="204" fontId="28" fillId="0" borderId="31" xfId="17" applyNumberFormat="1" applyFont="1" applyFill="1" applyBorder="1" applyAlignment="1" applyProtection="1">
      <alignment/>
      <protection/>
    </xf>
    <xf numFmtId="204" fontId="28" fillId="0" borderId="32" xfId="17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165" fontId="6" fillId="0" borderId="20" xfId="15" applyNumberFormat="1" applyFont="1" applyBorder="1" applyAlignment="1">
      <alignment vertical="center"/>
    </xf>
    <xf numFmtId="165" fontId="6" fillId="0" borderId="125" xfId="15" applyNumberFormat="1" applyFont="1" applyBorder="1" applyAlignment="1">
      <alignment vertical="center"/>
    </xf>
    <xf numFmtId="165" fontId="6" fillId="0" borderId="31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11" fillId="0" borderId="0" xfId="22" applyFont="1" applyAlignment="1">
      <alignment horizontal="left"/>
      <protection/>
    </xf>
    <xf numFmtId="0" fontId="39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39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26" fillId="0" borderId="116" xfId="22" applyFont="1" applyBorder="1" applyAlignment="1">
      <alignment horizontal="center"/>
      <protection/>
    </xf>
    <xf numFmtId="204" fontId="26" fillId="0" borderId="56" xfId="17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0" xfId="22" applyFont="1" applyBorder="1" applyAlignment="1">
      <alignment horizontal="center"/>
      <protection/>
    </xf>
    <xf numFmtId="1" fontId="6" fillId="0" borderId="48" xfId="17" applyNumberFormat="1" applyFont="1" applyFill="1" applyBorder="1" applyAlignment="1" applyProtection="1">
      <alignment horizontal="center" vertical="center"/>
      <protection/>
    </xf>
    <xf numFmtId="204" fontId="6" fillId="0" borderId="48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0" fillId="0" borderId="128" xfId="0" applyBorder="1" applyAlignment="1">
      <alignment vertic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38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/>
      <protection/>
    </xf>
    <xf numFmtId="0" fontId="7" fillId="0" borderId="0" xfId="22" applyFont="1" applyBorder="1" applyAlignment="1">
      <alignment horizontal="right"/>
      <protection/>
    </xf>
    <xf numFmtId="0" fontId="10" fillId="0" borderId="48" xfId="22" applyFont="1" applyBorder="1" applyAlignment="1">
      <alignment horizontal="center" vertical="center"/>
      <protection/>
    </xf>
    <xf numFmtId="204" fontId="10" fillId="0" borderId="35" xfId="17" applyNumberFormat="1" applyFont="1" applyFill="1" applyBorder="1" applyAlignment="1" applyProtection="1">
      <alignment horizontal="center"/>
      <protection/>
    </xf>
    <xf numFmtId="204" fontId="10" fillId="0" borderId="36" xfId="17" applyNumberFormat="1" applyFont="1" applyFill="1" applyBorder="1" applyAlignment="1" applyProtection="1">
      <alignment horizontal="center"/>
      <protection/>
    </xf>
    <xf numFmtId="204" fontId="10" fillId="0" borderId="37" xfId="17" applyNumberFormat="1" applyFont="1" applyFill="1" applyBorder="1" applyAlignment="1" applyProtection="1">
      <alignment horizontal="center"/>
      <protection/>
    </xf>
    <xf numFmtId="204" fontId="10" fillId="0" borderId="38" xfId="17" applyNumberFormat="1" applyFont="1" applyFill="1" applyBorder="1" applyAlignment="1" applyProtection="1">
      <alignment horizontal="center"/>
      <protection/>
    </xf>
    <xf numFmtId="0" fontId="6" fillId="0" borderId="46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204" fontId="7" fillId="0" borderId="0" xfId="17" applyNumberFormat="1" applyFont="1" applyFill="1" applyBorder="1" applyAlignment="1" applyProtection="1">
      <alignment horizontal="center"/>
      <protection/>
    </xf>
    <xf numFmtId="0" fontId="26" fillId="0" borderId="56" xfId="22" applyFont="1" applyBorder="1" applyAlignment="1">
      <alignment horizontal="center"/>
      <protection/>
    </xf>
    <xf numFmtId="0" fontId="26" fillId="0" borderId="72" xfId="22" applyFont="1" applyBorder="1" applyAlignment="1">
      <alignment horizontal="center"/>
      <protection/>
    </xf>
    <xf numFmtId="0" fontId="0" fillId="0" borderId="131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1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34" xfId="0" applyNumberFormat="1" applyBorder="1" applyAlignment="1">
      <alignment horizontal="center"/>
    </xf>
    <xf numFmtId="49" fontId="0" fillId="0" borderId="120" xfId="0" applyNumberFormat="1" applyBorder="1" applyAlignment="1">
      <alignment horizontal="center"/>
    </xf>
    <xf numFmtId="49" fontId="0" fillId="0" borderId="13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34" xfId="0" applyNumberFormat="1" applyBorder="1" applyAlignment="1">
      <alignment horizontal="center"/>
    </xf>
    <xf numFmtId="49" fontId="0" fillId="0" borderId="135" xfId="0" applyNumberFormat="1" applyBorder="1" applyAlignment="1">
      <alignment horizontal="center"/>
    </xf>
    <xf numFmtId="0" fontId="36" fillId="0" borderId="34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3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36" fillId="0" borderId="135" xfId="0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34" xfId="0" applyFont="1" applyBorder="1" applyAlignment="1">
      <alignment/>
    </xf>
    <xf numFmtId="0" fontId="14" fillId="0" borderId="13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4" fillId="0" borderId="34" xfId="0" applyFont="1" applyBorder="1" applyAlignment="1">
      <alignment/>
    </xf>
    <xf numFmtId="0" fontId="14" fillId="0" borderId="120" xfId="0" applyFont="1" applyBorder="1" applyAlignment="1">
      <alignment/>
    </xf>
    <xf numFmtId="0" fontId="14" fillId="0" borderId="137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36" xfId="0" applyBorder="1" applyAlignment="1">
      <alignment/>
    </xf>
    <xf numFmtId="0" fontId="14" fillId="0" borderId="102" xfId="0" applyFont="1" applyBorder="1" applyAlignment="1">
      <alignment/>
    </xf>
    <xf numFmtId="0" fontId="14" fillId="0" borderId="139" xfId="0" applyFont="1" applyBorder="1" applyAlignment="1">
      <alignment/>
    </xf>
    <xf numFmtId="0" fontId="14" fillId="0" borderId="14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37" fillId="0" borderId="20" xfId="0" applyFont="1" applyBorder="1" applyAlignment="1">
      <alignment vertical="center"/>
    </xf>
    <xf numFmtId="0" fontId="37" fillId="0" borderId="122" xfId="0" applyFont="1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5" xfId="0" applyBorder="1" applyAlignment="1">
      <alignment vertical="center"/>
    </xf>
    <xf numFmtId="0" fontId="37" fillId="3" borderId="141" xfId="0" applyFont="1" applyFill="1" applyBorder="1" applyAlignment="1">
      <alignment vertical="center"/>
    </xf>
    <xf numFmtId="0" fontId="37" fillId="3" borderId="31" xfId="0" applyFont="1" applyFill="1" applyBorder="1" applyAlignment="1">
      <alignment vertical="center"/>
    </xf>
    <xf numFmtId="3" fontId="37" fillId="3" borderId="31" xfId="0" applyNumberFormat="1" applyFont="1" applyFill="1" applyBorder="1" applyAlignment="1">
      <alignment vertical="center"/>
    </xf>
    <xf numFmtId="3" fontId="37" fillId="3" borderId="32" xfId="0" applyNumberFormat="1" applyFont="1" applyFill="1" applyBorder="1" applyAlignment="1">
      <alignment vertical="center"/>
    </xf>
    <xf numFmtId="0" fontId="37" fillId="3" borderId="103" xfId="0" applyFont="1" applyFill="1" applyBorder="1" applyAlignment="1">
      <alignment vertical="center"/>
    </xf>
    <xf numFmtId="0" fontId="37" fillId="3" borderId="21" xfId="0" applyFont="1" applyFill="1" applyBorder="1" applyAlignment="1">
      <alignment vertical="center"/>
    </xf>
    <xf numFmtId="0" fontId="37" fillId="3" borderId="122" xfId="0" applyFont="1" applyFill="1" applyBorder="1" applyAlignment="1">
      <alignment vertical="center"/>
    </xf>
    <xf numFmtId="0" fontId="37" fillId="3" borderId="32" xfId="0" applyFont="1" applyFill="1" applyBorder="1" applyAlignment="1">
      <alignment vertical="center"/>
    </xf>
    <xf numFmtId="0" fontId="38" fillId="3" borderId="142" xfId="0" applyFont="1" applyFill="1" applyBorder="1" applyAlignment="1">
      <alignment vertical="center"/>
    </xf>
    <xf numFmtId="0" fontId="38" fillId="3" borderId="143" xfId="0" applyFont="1" applyFill="1" applyBorder="1" applyAlignment="1">
      <alignment vertical="center"/>
    </xf>
    <xf numFmtId="0" fontId="38" fillId="3" borderId="130" xfId="0" applyFont="1" applyFill="1" applyBorder="1" applyAlignment="1">
      <alignment vertical="center"/>
    </xf>
    <xf numFmtId="3" fontId="37" fillId="3" borderId="129" xfId="0" applyNumberFormat="1" applyFont="1" applyFill="1" applyBorder="1" applyAlignment="1">
      <alignment vertical="center"/>
    </xf>
    <xf numFmtId="0" fontId="37" fillId="3" borderId="143" xfId="0" applyFont="1" applyFill="1" applyBorder="1" applyAlignment="1">
      <alignment vertical="center"/>
    </xf>
    <xf numFmtId="0" fontId="37" fillId="3" borderId="144" xfId="0" applyFont="1" applyFill="1" applyBorder="1" applyAlignment="1">
      <alignment vertical="center"/>
    </xf>
    <xf numFmtId="3" fontId="37" fillId="3" borderId="103" xfId="0" applyNumberFormat="1" applyFont="1" applyFill="1" applyBorder="1" applyAlignment="1">
      <alignment vertical="center"/>
    </xf>
    <xf numFmtId="0" fontId="17" fillId="0" borderId="101" xfId="24" applyFont="1" applyBorder="1" applyAlignment="1">
      <alignment horizontal="left"/>
      <protection/>
    </xf>
    <xf numFmtId="0" fontId="17" fillId="0" borderId="29" xfId="24" applyBorder="1" applyAlignment="1">
      <alignment horizontal="left"/>
      <protection/>
    </xf>
    <xf numFmtId="0" fontId="0" fillId="0" borderId="29" xfId="0" applyBorder="1" applyAlignment="1">
      <alignment/>
    </xf>
    <xf numFmtId="0" fontId="0" fillId="0" borderId="145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5" xfId="0" applyBorder="1" applyAlignment="1">
      <alignment/>
    </xf>
    <xf numFmtId="0" fontId="17" fillId="0" borderId="34" xfId="24" applyFont="1" applyBorder="1" applyAlignment="1">
      <alignment horizontal="left"/>
      <protection/>
    </xf>
    <xf numFmtId="0" fontId="17" fillId="0" borderId="120" xfId="24" applyBorder="1" applyAlignment="1">
      <alignment horizontal="left"/>
      <protection/>
    </xf>
    <xf numFmtId="0" fontId="0" fillId="0" borderId="120" xfId="0" applyBorder="1" applyAlignment="1">
      <alignment/>
    </xf>
    <xf numFmtId="0" fontId="0" fillId="0" borderId="137" xfId="0" applyBorder="1" applyAlignment="1">
      <alignment/>
    </xf>
    <xf numFmtId="0" fontId="0" fillId="0" borderId="120" xfId="0" applyBorder="1" applyAlignment="1">
      <alignment/>
    </xf>
    <xf numFmtId="0" fontId="0" fillId="0" borderId="137" xfId="0" applyBorder="1" applyAlignment="1">
      <alignment/>
    </xf>
    <xf numFmtId="0" fontId="17" fillId="0" borderId="102" xfId="24" applyFont="1" applyBorder="1" applyAlignment="1">
      <alignment horizontal="left"/>
      <protection/>
    </xf>
    <xf numFmtId="0" fontId="17" fillId="0" borderId="139" xfId="24" applyBorder="1" applyAlignment="1">
      <alignment horizontal="left"/>
      <protection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49" fontId="0" fillId="0" borderId="19" xfId="0" applyNumberFormat="1" applyBorder="1" applyAlignment="1">
      <alignment horizontal="center"/>
    </xf>
    <xf numFmtId="0" fontId="37" fillId="3" borderId="20" xfId="0" applyFont="1" applyFill="1" applyBorder="1" applyAlignment="1">
      <alignment vertical="center"/>
    </xf>
    <xf numFmtId="0" fontId="0" fillId="0" borderId="101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136" xfId="0" applyBorder="1" applyAlignment="1">
      <alignment horizontal="right"/>
    </xf>
    <xf numFmtId="0" fontId="0" fillId="0" borderId="19" xfId="0" applyBorder="1" applyAlignment="1">
      <alignment/>
    </xf>
    <xf numFmtId="0" fontId="17" fillId="0" borderId="34" xfId="24" applyFont="1" applyBorder="1" applyAlignment="1">
      <alignment horizontal="left" wrapText="1"/>
      <protection/>
    </xf>
    <xf numFmtId="0" fontId="17" fillId="0" borderId="120" xfId="24" applyBorder="1" applyAlignment="1">
      <alignment horizontal="left" wrapText="1"/>
      <protection/>
    </xf>
    <xf numFmtId="0" fontId="17" fillId="0" borderId="34" xfId="24" applyFont="1" applyBorder="1" applyAlignment="1">
      <alignment horizontal="left" vertical="center" wrapText="1"/>
      <protection/>
    </xf>
    <xf numFmtId="0" fontId="17" fillId="0" borderId="120" xfId="24" applyBorder="1" applyAlignment="1">
      <alignment horizontal="left" vertical="center" wrapText="1"/>
      <protection/>
    </xf>
    <xf numFmtId="0" fontId="0" fillId="0" borderId="120" xfId="0" applyBorder="1" applyAlignment="1">
      <alignment vertical="center" wrapText="1"/>
    </xf>
    <xf numFmtId="0" fontId="0" fillId="0" borderId="137" xfId="0" applyBorder="1" applyAlignment="1">
      <alignment vertical="center" wrapText="1"/>
    </xf>
    <xf numFmtId="0" fontId="0" fillId="0" borderId="102" xfId="0" applyBorder="1" applyAlignment="1">
      <alignment horizontal="right"/>
    </xf>
    <xf numFmtId="0" fontId="0" fillId="0" borderId="126" xfId="0" applyBorder="1" applyAlignment="1">
      <alignment horizontal="right"/>
    </xf>
    <xf numFmtId="0" fontId="0" fillId="0" borderId="109" xfId="0" applyBorder="1" applyAlignment="1">
      <alignment/>
    </xf>
    <xf numFmtId="0" fontId="0" fillId="0" borderId="139" xfId="0" applyBorder="1" applyAlignment="1">
      <alignment/>
    </xf>
    <xf numFmtId="0" fontId="0" fillId="0" borderId="126" xfId="0" applyBorder="1" applyAlignment="1">
      <alignment/>
    </xf>
    <xf numFmtId="0" fontId="38" fillId="0" borderId="20" xfId="0" applyFont="1" applyBorder="1" applyAlignment="1">
      <alignment vertical="center"/>
    </xf>
    <xf numFmtId="0" fontId="38" fillId="0" borderId="122" xfId="0" applyFont="1" applyBorder="1" applyAlignment="1">
      <alignment vertical="center"/>
    </xf>
    <xf numFmtId="3" fontId="38" fillId="3" borderId="103" xfId="0" applyNumberFormat="1" applyFont="1" applyFill="1" applyBorder="1" applyAlignment="1">
      <alignment vertical="center"/>
    </xf>
    <xf numFmtId="3" fontId="38" fillId="3" borderId="31" xfId="0" applyNumberFormat="1" applyFont="1" applyFill="1" applyBorder="1" applyAlignment="1">
      <alignment vertical="center"/>
    </xf>
    <xf numFmtId="3" fontId="38" fillId="3" borderId="32" xfId="0" applyNumberFormat="1" applyFont="1" applyFill="1" applyBorder="1" applyAlignment="1">
      <alignment vertical="center"/>
    </xf>
    <xf numFmtId="0" fontId="38" fillId="3" borderId="20" xfId="0" applyFont="1" applyFill="1" applyBorder="1" applyAlignment="1">
      <alignment vertical="center"/>
    </xf>
    <xf numFmtId="0" fontId="38" fillId="3" borderId="141" xfId="0" applyFont="1" applyFill="1" applyBorder="1" applyAlignment="1">
      <alignment vertical="center"/>
    </xf>
    <xf numFmtId="0" fontId="38" fillId="3" borderId="21" xfId="0" applyFont="1" applyFill="1" applyBorder="1" applyAlignment="1">
      <alignment vertical="center"/>
    </xf>
    <xf numFmtId="0" fontId="38" fillId="3" borderId="122" xfId="0" applyFont="1" applyFill="1" applyBorder="1" applyAlignment="1">
      <alignment vertical="center"/>
    </xf>
    <xf numFmtId="0" fontId="38" fillId="3" borderId="31" xfId="0" applyFont="1" applyFill="1" applyBorder="1" applyAlignment="1">
      <alignment vertical="center"/>
    </xf>
    <xf numFmtId="3" fontId="38" fillId="3" borderId="129" xfId="0" applyNumberFormat="1" applyFont="1" applyFill="1" applyBorder="1" applyAlignment="1">
      <alignment vertical="center"/>
    </xf>
    <xf numFmtId="0" fontId="38" fillId="3" borderId="144" xfId="0" applyFont="1" applyFill="1" applyBorder="1" applyAlignment="1">
      <alignment vertical="center"/>
    </xf>
    <xf numFmtId="0" fontId="38" fillId="3" borderId="103" xfId="0" applyFont="1" applyFill="1" applyBorder="1" applyAlignment="1">
      <alignment vertical="center"/>
    </xf>
    <xf numFmtId="0" fontId="17" fillId="0" borderId="101" xfId="24" applyFont="1" applyBorder="1" applyAlignment="1">
      <alignment wrapText="1"/>
      <protection/>
    </xf>
    <xf numFmtId="0" fontId="17" fillId="0" borderId="29" xfId="24" applyBorder="1" applyAlignment="1">
      <alignment wrapText="1"/>
      <protection/>
    </xf>
    <xf numFmtId="3" fontId="0" fillId="0" borderId="28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7" fillId="0" borderId="34" xfId="24" applyFont="1" applyBorder="1" applyAlignment="1">
      <alignment wrapText="1"/>
      <protection/>
    </xf>
    <xf numFmtId="0" fontId="17" fillId="0" borderId="120" xfId="24" applyBorder="1" applyAlignment="1">
      <alignment wrapText="1"/>
      <protection/>
    </xf>
    <xf numFmtId="3" fontId="0" fillId="0" borderId="19" xfId="0" applyNumberFormat="1" applyBorder="1" applyAlignment="1">
      <alignment horizontal="right"/>
    </xf>
    <xf numFmtId="3" fontId="0" fillId="0" borderId="120" xfId="0" applyNumberFormat="1" applyBorder="1" applyAlignment="1">
      <alignment horizontal="right"/>
    </xf>
    <xf numFmtId="3" fontId="0" fillId="0" borderId="13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9" xfId="0" applyBorder="1" applyAlignment="1">
      <alignment horizontal="right"/>
    </xf>
    <xf numFmtId="3" fontId="0" fillId="0" borderId="13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7" fillId="0" borderId="34" xfId="24" applyFont="1" applyBorder="1" applyAlignment="1">
      <alignment/>
      <protection/>
    </xf>
    <xf numFmtId="0" fontId="17" fillId="0" borderId="120" xfId="24" applyBorder="1" applyAlignment="1">
      <alignment/>
      <protection/>
    </xf>
    <xf numFmtId="0" fontId="38" fillId="0" borderId="20" xfId="0" applyFont="1" applyBorder="1" applyAlignment="1">
      <alignment vertical="center" wrapText="1"/>
    </xf>
    <xf numFmtId="0" fontId="38" fillId="0" borderId="122" xfId="0" applyFont="1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125" xfId="0" applyBorder="1" applyAlignment="1">
      <alignment vertical="center" wrapText="1"/>
    </xf>
    <xf numFmtId="3" fontId="37" fillId="3" borderId="21" xfId="0" applyNumberFormat="1" applyFont="1" applyFill="1" applyBorder="1" applyAlignment="1">
      <alignment/>
    </xf>
    <xf numFmtId="3" fontId="37" fillId="3" borderId="122" xfId="0" applyNumberFormat="1" applyFont="1" applyFill="1" applyBorder="1" applyAlignment="1">
      <alignment/>
    </xf>
    <xf numFmtId="3" fontId="37" fillId="3" borderId="125" xfId="0" applyNumberFormat="1" applyFont="1" applyFill="1" applyBorder="1" applyAlignment="1">
      <alignment/>
    </xf>
    <xf numFmtId="0" fontId="17" fillId="0" borderId="34" xfId="26" applyFont="1" applyBorder="1" applyAlignment="1">
      <alignment vertical="center"/>
      <protection/>
    </xf>
    <xf numFmtId="0" fontId="0" fillId="0" borderId="120" xfId="0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120" xfId="0" applyBorder="1" applyAlignment="1">
      <alignment horizontal="right"/>
    </xf>
    <xf numFmtId="0" fontId="38" fillId="3" borderId="32" xfId="0" applyFont="1" applyFill="1" applyBorder="1" applyAlignment="1">
      <alignment vertical="center"/>
    </xf>
    <xf numFmtId="3" fontId="38" fillId="3" borderId="143" xfId="0" applyNumberFormat="1" applyFont="1" applyFill="1" applyBorder="1" applyAlignment="1">
      <alignment vertical="center"/>
    </xf>
    <xf numFmtId="3" fontId="38" fillId="3" borderId="144" xfId="0" applyNumberFormat="1" applyFont="1" applyFill="1" applyBorder="1" applyAlignment="1">
      <alignment vertical="center"/>
    </xf>
    <xf numFmtId="0" fontId="17" fillId="0" borderId="101" xfId="26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145" xfId="0" applyBorder="1" applyAlignment="1">
      <alignment vertical="center"/>
    </xf>
    <xf numFmtId="3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145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0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6" xfId="0" applyNumberFormat="1" applyBorder="1" applyAlignment="1">
      <alignment horizontal="right"/>
    </xf>
    <xf numFmtId="3" fontId="0" fillId="0" borderId="147" xfId="0" applyNumberFormat="1" applyBorder="1" applyAlignment="1">
      <alignment horizontal="right"/>
    </xf>
    <xf numFmtId="3" fontId="0" fillId="0" borderId="148" xfId="0" applyNumberFormat="1" applyBorder="1" applyAlignment="1">
      <alignment horizontal="right"/>
    </xf>
    <xf numFmtId="0" fontId="37" fillId="0" borderId="20" xfId="26" applyFont="1" applyFill="1" applyBorder="1" applyAlignment="1">
      <alignment vertical="center" wrapText="1"/>
      <protection/>
    </xf>
    <xf numFmtId="0" fontId="37" fillId="0" borderId="122" xfId="0" applyFont="1" applyBorder="1" applyAlignment="1">
      <alignment wrapText="1"/>
    </xf>
    <xf numFmtId="0" fontId="0" fillId="0" borderId="122" xfId="0" applyBorder="1" applyAlignment="1">
      <alignment/>
    </xf>
    <xf numFmtId="0" fontId="0" fillId="0" borderId="125" xfId="0" applyBorder="1" applyAlignment="1">
      <alignment/>
    </xf>
    <xf numFmtId="3" fontId="37" fillId="3" borderId="20" xfId="0" applyNumberFormat="1" applyFont="1" applyFill="1" applyBorder="1" applyAlignment="1">
      <alignment/>
    </xf>
    <xf numFmtId="3" fontId="37" fillId="3" borderId="141" xfId="0" applyNumberFormat="1" applyFont="1" applyFill="1" applyBorder="1" applyAlignment="1">
      <alignment/>
    </xf>
    <xf numFmtId="0" fontId="37" fillId="0" borderId="20" xfId="0" applyFont="1" applyBorder="1" applyAlignment="1">
      <alignment/>
    </xf>
    <xf numFmtId="0" fontId="37" fillId="0" borderId="122" xfId="0" applyFont="1" applyBorder="1" applyAlignment="1">
      <alignment/>
    </xf>
    <xf numFmtId="0" fontId="37" fillId="3" borderId="141" xfId="0" applyFont="1" applyFill="1" applyBorder="1" applyAlignment="1">
      <alignment/>
    </xf>
    <xf numFmtId="0" fontId="37" fillId="3" borderId="122" xfId="0" applyFont="1" applyFill="1" applyBorder="1" applyAlignment="1">
      <alignment/>
    </xf>
    <xf numFmtId="0" fontId="37" fillId="3" borderId="125" xfId="0" applyFont="1" applyFill="1" applyBorder="1" applyAlignment="1">
      <alignment/>
    </xf>
    <xf numFmtId="0" fontId="5" fillId="0" borderId="0" xfId="22" applyFont="1" applyBorder="1" applyAlignment="1">
      <alignment horizontal="center"/>
      <protection/>
    </xf>
    <xf numFmtId="0" fontId="6" fillId="0" borderId="48" xfId="22" applyFont="1" applyBorder="1" applyAlignment="1">
      <alignment horizontal="center"/>
      <protection/>
    </xf>
    <xf numFmtId="0" fontId="6" fillId="0" borderId="36" xfId="22" applyFont="1" applyBorder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204" fontId="7" fillId="0" borderId="0" xfId="18" applyNumberFormat="1" applyFont="1" applyFill="1" applyBorder="1" applyAlignment="1" applyProtection="1">
      <alignment horizontal="center"/>
      <protection/>
    </xf>
    <xf numFmtId="204" fontId="28" fillId="0" borderId="0" xfId="17" applyNumberFormat="1" applyFont="1" applyFill="1" applyBorder="1" applyAlignment="1" applyProtection="1">
      <alignment horizontal="center"/>
      <protection/>
    </xf>
    <xf numFmtId="0" fontId="27" fillId="0" borderId="0" xfId="22" applyFont="1" applyBorder="1" applyAlignment="1">
      <alignment horizontal="left"/>
      <protection/>
    </xf>
    <xf numFmtId="0" fontId="6" fillId="0" borderId="42" xfId="22" applyFont="1" applyBorder="1" applyAlignment="1">
      <alignment horizontal="center"/>
      <protection/>
    </xf>
    <xf numFmtId="204" fontId="6" fillId="0" borderId="42" xfId="17" applyNumberFormat="1" applyFont="1" applyFill="1" applyBorder="1" applyAlignment="1" applyProtection="1">
      <alignment horizontal="center"/>
      <protection/>
    </xf>
    <xf numFmtId="204" fontId="7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204" fontId="6" fillId="0" borderId="82" xfId="17" applyNumberFormat="1" applyFont="1" applyFill="1" applyBorder="1" applyAlignment="1" applyProtection="1">
      <alignment horizontal="center"/>
      <protection/>
    </xf>
    <xf numFmtId="204" fontId="6" fillId="0" borderId="38" xfId="17" applyNumberFormat="1" applyFont="1" applyFill="1" applyBorder="1" applyAlignment="1" applyProtection="1">
      <alignment horizontal="center"/>
      <protection/>
    </xf>
    <xf numFmtId="204" fontId="6" fillId="0" borderId="80" xfId="17" applyNumberFormat="1" applyFont="1" applyFill="1" applyBorder="1" applyAlignment="1" applyProtection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28" fillId="0" borderId="38" xfId="22" applyFont="1" applyBorder="1" applyAlignment="1">
      <alignment horizont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3" xfId="22" applyFont="1" applyBorder="1" applyAlignment="1">
      <alignment horizontal="center"/>
      <protection/>
    </xf>
    <xf numFmtId="0" fontId="22" fillId="0" borderId="0" xfId="22" applyFont="1" applyBorder="1" applyAlignment="1">
      <alignment horizontal="center" vertical="center" wrapText="1"/>
      <protection/>
    </xf>
    <xf numFmtId="0" fontId="7" fillId="0" borderId="0" xfId="22" applyFont="1" applyBorder="1" applyAlignment="1">
      <alignment horizontal="right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/>
      <protection/>
    </xf>
    <xf numFmtId="0" fontId="8" fillId="0" borderId="89" xfId="23" applyFont="1" applyBorder="1" applyAlignment="1">
      <alignment horizontal="right" vertical="center"/>
      <protection/>
    </xf>
    <xf numFmtId="0" fontId="10" fillId="0" borderId="35" xfId="23" applyFont="1" applyBorder="1" applyAlignment="1">
      <alignment horizontal="center"/>
      <protection/>
    </xf>
    <xf numFmtId="0" fontId="10" fillId="0" borderId="36" xfId="23" applyFont="1" applyBorder="1" applyAlignment="1">
      <alignment horizontal="center"/>
      <protection/>
    </xf>
    <xf numFmtId="0" fontId="11" fillId="0" borderId="89" xfId="23" applyFont="1" applyBorder="1" applyAlignment="1">
      <alignment horizontal="right" wrapText="1"/>
      <protection/>
    </xf>
  </cellXfs>
  <cellStyles count="16">
    <cellStyle name="Normal" xfId="0"/>
    <cellStyle name="Comma" xfId="15"/>
    <cellStyle name="Comma [0]" xfId="16"/>
    <cellStyle name="Ezres_2006éves beszámoló" xfId="17"/>
    <cellStyle name="Ezres_2006évesúj" xfId="18"/>
    <cellStyle name="hetmál kút" xfId="19"/>
    <cellStyle name="Hyperlink" xfId="20"/>
    <cellStyle name="Followed Hyperlink" xfId="21"/>
    <cellStyle name="Normál_2006éves beszámoló" xfId="22"/>
    <cellStyle name="Normál_2006évesúj" xfId="23"/>
    <cellStyle name="Normál_31URLAP_előadás" xfId="24"/>
    <cellStyle name="Normal_KARSZJ3" xfId="25"/>
    <cellStyle name="Normal_KTRSZJ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rika\NORMAT&#205;VA\2008.%20&#233;vi%20normat&#237;va%20elsz&#225;mol&#225;s\v&#233;gleges%20j&#243;%20&#369;rlapok\31&#233;s%2051u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J3" sqref="J3"/>
    </sheetView>
  </sheetViews>
  <sheetFormatPr defaultColWidth="9.140625" defaultRowHeight="12.75"/>
  <cols>
    <col min="1" max="1" width="24.8515625" style="98" customWidth="1"/>
    <col min="2" max="4" width="12.7109375" style="137" customWidth="1"/>
    <col min="5" max="5" width="11.140625" style="138" customWidth="1"/>
    <col min="6" max="6" width="22.7109375" style="98" customWidth="1"/>
    <col min="7" max="9" width="12.7109375" style="106" customWidth="1"/>
    <col min="10" max="10" width="8.7109375" style="138" customWidth="1"/>
    <col min="11" max="16384" width="9.140625" style="98" customWidth="1"/>
  </cols>
  <sheetData>
    <row r="1" spans="1:19" ht="12.75">
      <c r="A1" s="94"/>
      <c r="B1" s="95"/>
      <c r="C1" s="95"/>
      <c r="D1" s="95"/>
      <c r="E1" s="96"/>
      <c r="F1" s="94"/>
      <c r="G1" s="97"/>
      <c r="H1" s="97"/>
      <c r="I1" s="98"/>
      <c r="J1" s="598" t="s">
        <v>62</v>
      </c>
      <c r="K1" s="94"/>
      <c r="L1" s="94"/>
      <c r="M1" s="94"/>
      <c r="N1" s="94"/>
      <c r="O1" s="94"/>
      <c r="P1" s="94"/>
      <c r="Q1" s="94"/>
      <c r="R1" s="94"/>
      <c r="S1" s="94"/>
    </row>
    <row r="2" spans="1:19" ht="12.75">
      <c r="A2" s="94"/>
      <c r="B2" s="95"/>
      <c r="C2" s="95"/>
      <c r="D2" s="95"/>
      <c r="E2" s="96"/>
      <c r="F2" s="94"/>
      <c r="G2" s="97"/>
      <c r="H2" s="97"/>
      <c r="I2" s="100"/>
      <c r="J2" s="599" t="s">
        <v>817</v>
      </c>
      <c r="K2" s="94"/>
      <c r="L2" s="94"/>
      <c r="M2" s="94"/>
      <c r="N2" s="94"/>
      <c r="O2" s="94"/>
      <c r="P2" s="94"/>
      <c r="Q2" s="94"/>
      <c r="R2" s="94"/>
      <c r="S2" s="94"/>
    </row>
    <row r="3" spans="1:19" ht="12.75">
      <c r="A3" s="94"/>
      <c r="B3" s="95"/>
      <c r="C3" s="95"/>
      <c r="D3" s="95"/>
      <c r="E3" s="96"/>
      <c r="F3" s="94"/>
      <c r="G3" s="97"/>
      <c r="H3" s="97"/>
      <c r="I3" s="100"/>
      <c r="J3" s="101"/>
      <c r="K3" s="94"/>
      <c r="L3" s="94"/>
      <c r="M3" s="94"/>
      <c r="N3" s="94"/>
      <c r="O3" s="94"/>
      <c r="P3" s="94"/>
      <c r="Q3" s="94"/>
      <c r="R3" s="94"/>
      <c r="S3" s="94"/>
    </row>
    <row r="4" spans="1:19" ht="19.5">
      <c r="A4" s="644" t="s">
        <v>672</v>
      </c>
      <c r="B4" s="644"/>
      <c r="C4" s="644"/>
      <c r="D4" s="644"/>
      <c r="E4" s="644"/>
      <c r="F4" s="644"/>
      <c r="G4" s="644"/>
      <c r="H4" s="644"/>
      <c r="I4" s="644"/>
      <c r="J4" s="644"/>
      <c r="K4" s="94"/>
      <c r="L4" s="94"/>
      <c r="M4" s="94"/>
      <c r="N4" s="94"/>
      <c r="O4" s="94"/>
      <c r="P4" s="94"/>
      <c r="Q4" s="94"/>
      <c r="R4" s="94"/>
      <c r="S4" s="94"/>
    </row>
    <row r="5" spans="1:19" ht="12.75" customHeight="1">
      <c r="A5" s="102"/>
      <c r="B5" s="103"/>
      <c r="C5" s="103"/>
      <c r="D5" s="103"/>
      <c r="E5" s="104"/>
      <c r="F5" s="102"/>
      <c r="G5" s="105"/>
      <c r="H5" s="105"/>
      <c r="I5" s="105"/>
      <c r="J5" s="104"/>
      <c r="K5" s="94"/>
      <c r="L5" s="94"/>
      <c r="M5" s="94"/>
      <c r="N5" s="94"/>
      <c r="O5" s="94"/>
      <c r="P5" s="94"/>
      <c r="Q5" s="94"/>
      <c r="R5" s="94"/>
      <c r="S5" s="94"/>
    </row>
    <row r="6" spans="1:19" ht="12.75" customHeight="1">
      <c r="A6" s="102"/>
      <c r="B6" s="103"/>
      <c r="C6" s="103"/>
      <c r="D6" s="103"/>
      <c r="E6" s="104"/>
      <c r="F6" s="102"/>
      <c r="G6" s="105"/>
      <c r="H6" s="105"/>
      <c r="I6" s="105"/>
      <c r="J6" s="104"/>
      <c r="K6" s="94"/>
      <c r="L6" s="94"/>
      <c r="M6" s="94"/>
      <c r="N6" s="94"/>
      <c r="O6" s="94"/>
      <c r="P6" s="94"/>
      <c r="Q6" s="94"/>
      <c r="R6" s="94"/>
      <c r="S6" s="94"/>
    </row>
    <row r="7" spans="1:19" ht="12.75">
      <c r="A7" s="94"/>
      <c r="B7" s="95"/>
      <c r="C7" s="95"/>
      <c r="D7" s="95"/>
      <c r="E7" s="96"/>
      <c r="F7" s="94"/>
      <c r="G7" s="97"/>
      <c r="H7" s="97"/>
      <c r="J7" s="107" t="s">
        <v>0</v>
      </c>
      <c r="K7" s="94"/>
      <c r="M7" s="94"/>
      <c r="N7" s="94"/>
      <c r="O7" s="94"/>
      <c r="P7" s="94"/>
      <c r="Q7" s="94"/>
      <c r="R7" s="94"/>
      <c r="S7" s="94"/>
    </row>
    <row r="8" spans="1:19" s="111" customFormat="1" ht="19.5" customHeight="1">
      <c r="A8" s="108" t="s">
        <v>1</v>
      </c>
      <c r="B8" s="645" t="s">
        <v>63</v>
      </c>
      <c r="C8" s="645"/>
      <c r="D8" s="645"/>
      <c r="E8" s="109" t="s">
        <v>2</v>
      </c>
      <c r="F8" s="108" t="s">
        <v>1</v>
      </c>
      <c r="G8" s="646" t="s">
        <v>63</v>
      </c>
      <c r="H8" s="646"/>
      <c r="I8" s="646"/>
      <c r="J8" s="109" t="s">
        <v>2</v>
      </c>
      <c r="K8" s="110"/>
      <c r="M8" s="110"/>
      <c r="N8" s="110"/>
      <c r="O8" s="110"/>
      <c r="P8" s="110"/>
      <c r="Q8" s="110"/>
      <c r="R8" s="110"/>
      <c r="S8" s="110"/>
    </row>
    <row r="9" spans="1:19" s="111" customFormat="1" ht="19.5" customHeight="1" thickBot="1">
      <c r="A9" s="112"/>
      <c r="B9" s="113" t="s">
        <v>3</v>
      </c>
      <c r="C9" s="113" t="s">
        <v>4</v>
      </c>
      <c r="D9" s="113" t="s">
        <v>2</v>
      </c>
      <c r="E9" s="114" t="s">
        <v>64</v>
      </c>
      <c r="F9" s="112"/>
      <c r="G9" s="115" t="s">
        <v>3</v>
      </c>
      <c r="H9" s="115" t="s">
        <v>4</v>
      </c>
      <c r="I9" s="115" t="s">
        <v>2</v>
      </c>
      <c r="J9" s="114" t="s">
        <v>64</v>
      </c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2.75">
      <c r="A10" s="116" t="s">
        <v>65</v>
      </c>
      <c r="B10" s="117"/>
      <c r="C10" s="117"/>
      <c r="D10" s="117"/>
      <c r="E10" s="118"/>
      <c r="F10" s="119" t="s">
        <v>66</v>
      </c>
      <c r="G10" s="117"/>
      <c r="H10" s="117"/>
      <c r="I10" s="117"/>
      <c r="J10" s="120"/>
      <c r="K10" s="94"/>
      <c r="L10" s="94"/>
      <c r="M10" s="94"/>
      <c r="N10" s="94"/>
      <c r="O10" s="94"/>
      <c r="P10" s="94"/>
      <c r="Q10" s="94"/>
      <c r="R10" s="94"/>
      <c r="S10" s="94"/>
    </row>
    <row r="11" spans="1:19" ht="12.75">
      <c r="A11" s="121" t="s">
        <v>67</v>
      </c>
      <c r="B11" s="122">
        <v>91781</v>
      </c>
      <c r="C11" s="122">
        <v>100841</v>
      </c>
      <c r="D11" s="122">
        <v>91201</v>
      </c>
      <c r="E11" s="123">
        <f>D11/C11</f>
        <v>0.9044039626739124</v>
      </c>
      <c r="F11" s="124" t="s">
        <v>68</v>
      </c>
      <c r="G11" s="122">
        <v>1661313</v>
      </c>
      <c r="H11" s="122">
        <v>1739029</v>
      </c>
      <c r="I11" s="122">
        <v>1712472</v>
      </c>
      <c r="J11" s="125">
        <f>I11/H11</f>
        <v>0.9847288343092611</v>
      </c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12.75">
      <c r="A12" s="121" t="s">
        <v>69</v>
      </c>
      <c r="B12" s="122">
        <v>9000</v>
      </c>
      <c r="C12" s="122">
        <v>34498</v>
      </c>
      <c r="D12" s="122">
        <v>34571</v>
      </c>
      <c r="E12" s="123">
        <f>D12/C12</f>
        <v>1.002116064699403</v>
      </c>
      <c r="F12" s="124" t="s">
        <v>70</v>
      </c>
      <c r="G12" s="122">
        <v>9000</v>
      </c>
      <c r="H12" s="122">
        <v>81502</v>
      </c>
      <c r="I12" s="122">
        <v>61391</v>
      </c>
      <c r="J12" s="125">
        <f>I12/H12</f>
        <v>0.7532453191332728</v>
      </c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2.75">
      <c r="A13" s="121" t="s">
        <v>71</v>
      </c>
      <c r="B13" s="122">
        <v>19485</v>
      </c>
      <c r="C13" s="122">
        <v>82225</v>
      </c>
      <c r="D13" s="122">
        <v>80446</v>
      </c>
      <c r="E13" s="123">
        <f>D13/C13</f>
        <v>0.978364244451201</v>
      </c>
      <c r="F13" s="124" t="s">
        <v>72</v>
      </c>
      <c r="G13" s="122"/>
      <c r="H13" s="122">
        <v>26431</v>
      </c>
      <c r="I13" s="122">
        <v>32292</v>
      </c>
      <c r="J13" s="125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2.75">
      <c r="A14" s="121" t="s">
        <v>73</v>
      </c>
      <c r="B14" s="122"/>
      <c r="C14" s="122"/>
      <c r="D14" s="122"/>
      <c r="E14" s="123"/>
      <c r="F14" s="124" t="s">
        <v>74</v>
      </c>
      <c r="G14" s="122">
        <v>17524</v>
      </c>
      <c r="H14" s="122">
        <v>19730</v>
      </c>
      <c r="I14" s="122">
        <v>19258</v>
      </c>
      <c r="J14" s="125">
        <f>I14/H14</f>
        <v>0.9760770400405474</v>
      </c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2.75">
      <c r="A15" s="121" t="s">
        <v>75</v>
      </c>
      <c r="B15" s="122"/>
      <c r="C15" s="122">
        <v>38557</v>
      </c>
      <c r="D15" s="122">
        <v>38557</v>
      </c>
      <c r="E15" s="123">
        <f>D15/C15</f>
        <v>1</v>
      </c>
      <c r="F15" s="124" t="s">
        <v>76</v>
      </c>
      <c r="G15" s="122"/>
      <c r="H15" s="122"/>
      <c r="I15" s="122">
        <v>5555</v>
      </c>
      <c r="J15" s="125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12.75">
      <c r="A16" s="537" t="s">
        <v>77</v>
      </c>
      <c r="B16" s="122"/>
      <c r="C16" s="122"/>
      <c r="D16" s="122"/>
      <c r="E16" s="126"/>
      <c r="F16" s="124"/>
      <c r="G16" s="122"/>
      <c r="H16" s="122"/>
      <c r="I16" s="122"/>
      <c r="J16" s="125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12.75">
      <c r="A17" s="127" t="s">
        <v>78</v>
      </c>
      <c r="B17" s="128">
        <f>SUM(B11:B16)</f>
        <v>120266</v>
      </c>
      <c r="C17" s="128">
        <f>SUM(C11:C16)</f>
        <v>256121</v>
      </c>
      <c r="D17" s="128">
        <f>SUM(D11:D16)</f>
        <v>244775</v>
      </c>
      <c r="E17" s="126">
        <f>D17/C17</f>
        <v>0.9557006258760508</v>
      </c>
      <c r="F17" s="129" t="s">
        <v>78</v>
      </c>
      <c r="G17" s="128">
        <f>SUM(G11:G16)</f>
        <v>1687837</v>
      </c>
      <c r="H17" s="128">
        <f>SUM(H11:H16)</f>
        <v>1866692</v>
      </c>
      <c r="I17" s="128">
        <f>SUM(I11:I16)</f>
        <v>1830968</v>
      </c>
      <c r="J17" s="130">
        <f>I17/H17</f>
        <v>0.9808624025816792</v>
      </c>
      <c r="K17" s="94"/>
      <c r="L17" s="94"/>
      <c r="M17" s="94"/>
      <c r="N17" s="94"/>
      <c r="O17" s="94"/>
      <c r="P17" s="94"/>
      <c r="Q17" s="94"/>
      <c r="R17" s="94"/>
      <c r="S17" s="94"/>
    </row>
    <row r="18" spans="1:19" ht="12.75">
      <c r="A18" s="127"/>
      <c r="B18" s="128"/>
      <c r="C18" s="128"/>
      <c r="D18" s="128"/>
      <c r="E18" s="126"/>
      <c r="F18" s="129"/>
      <c r="G18" s="128"/>
      <c r="H18" s="128"/>
      <c r="I18" s="128"/>
      <c r="J18" s="130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12.75">
      <c r="A19" s="131" t="s">
        <v>79</v>
      </c>
      <c r="B19" s="122"/>
      <c r="C19" s="122"/>
      <c r="D19" s="122"/>
      <c r="E19" s="126"/>
      <c r="F19" s="132" t="s">
        <v>80</v>
      </c>
      <c r="G19" s="122"/>
      <c r="H19" s="122"/>
      <c r="I19" s="122"/>
      <c r="J19" s="130"/>
      <c r="K19" s="94"/>
      <c r="L19" s="94"/>
      <c r="M19" s="94"/>
      <c r="N19" s="94"/>
      <c r="O19" s="94"/>
      <c r="P19" s="94"/>
      <c r="Q19" s="94"/>
      <c r="R19" s="94"/>
      <c r="S19" s="94"/>
    </row>
    <row r="20" spans="1:19" ht="12.75">
      <c r="A20" s="121" t="s">
        <v>81</v>
      </c>
      <c r="B20" s="122">
        <v>115591</v>
      </c>
      <c r="C20" s="122">
        <v>154467</v>
      </c>
      <c r="D20" s="122">
        <v>140280</v>
      </c>
      <c r="E20" s="123">
        <f>D20/C20</f>
        <v>0.9081551399328012</v>
      </c>
      <c r="F20" s="124" t="s">
        <v>68</v>
      </c>
      <c r="G20" s="122">
        <v>447490</v>
      </c>
      <c r="H20" s="122">
        <v>679006</v>
      </c>
      <c r="I20" s="122">
        <v>616323</v>
      </c>
      <c r="J20" s="125">
        <f>I20/H20</f>
        <v>0.9076841736302772</v>
      </c>
      <c r="K20" s="94"/>
      <c r="L20" s="94"/>
      <c r="M20" s="94"/>
      <c r="N20" s="94"/>
      <c r="O20" s="94"/>
      <c r="P20" s="94"/>
      <c r="Q20" s="94"/>
      <c r="R20" s="94"/>
      <c r="S20" s="94"/>
    </row>
    <row r="21" spans="1:19" ht="12.75">
      <c r="A21" s="121" t="s">
        <v>82</v>
      </c>
      <c r="B21" s="122">
        <v>27070</v>
      </c>
      <c r="C21" s="122">
        <v>212524</v>
      </c>
      <c r="D21" s="122">
        <v>188561</v>
      </c>
      <c r="E21" s="123">
        <f>D21/C21</f>
        <v>0.8872456757824999</v>
      </c>
      <c r="F21" s="124" t="s">
        <v>70</v>
      </c>
      <c r="G21" s="122">
        <v>74346</v>
      </c>
      <c r="H21" s="122">
        <v>114882</v>
      </c>
      <c r="I21" s="133">
        <v>94710</v>
      </c>
      <c r="J21" s="125">
        <f>I21/H21</f>
        <v>0.8244111349036403</v>
      </c>
      <c r="K21" s="94"/>
      <c r="L21" s="94"/>
      <c r="M21" s="94"/>
      <c r="N21" s="94"/>
      <c r="O21" s="94"/>
      <c r="P21" s="94"/>
      <c r="Q21" s="94"/>
      <c r="R21" s="94"/>
      <c r="S21" s="94"/>
    </row>
    <row r="22" spans="1:19" ht="12.75">
      <c r="A22" s="121" t="s">
        <v>83</v>
      </c>
      <c r="B22" s="122">
        <v>1402302</v>
      </c>
      <c r="C22" s="122">
        <v>1572360</v>
      </c>
      <c r="D22" s="122">
        <v>1572360</v>
      </c>
      <c r="E22" s="123">
        <f>D22/C22</f>
        <v>1</v>
      </c>
      <c r="F22" s="124" t="s">
        <v>84</v>
      </c>
      <c r="G22" s="122">
        <v>509252</v>
      </c>
      <c r="H22" s="122">
        <v>521404</v>
      </c>
      <c r="I22" s="122">
        <v>530001</v>
      </c>
      <c r="J22" s="125">
        <f>I22/H22</f>
        <v>1.0164881742372518</v>
      </c>
      <c r="K22" s="94"/>
      <c r="L22" s="94"/>
      <c r="M22" s="94"/>
      <c r="N22" s="94"/>
      <c r="O22" s="94"/>
      <c r="P22" s="94"/>
      <c r="Q22" s="94"/>
      <c r="R22" s="94"/>
      <c r="S22" s="94"/>
    </row>
    <row r="23" spans="1:19" ht="12.75">
      <c r="A23" s="121" t="s">
        <v>670</v>
      </c>
      <c r="B23" s="122">
        <v>756141</v>
      </c>
      <c r="C23" s="122">
        <v>753372</v>
      </c>
      <c r="D23" s="122">
        <v>753394</v>
      </c>
      <c r="E23" s="123"/>
      <c r="F23" s="124" t="s">
        <v>85</v>
      </c>
      <c r="G23" s="122"/>
      <c r="H23" s="122">
        <v>10014</v>
      </c>
      <c r="I23" s="122">
        <v>10088</v>
      </c>
      <c r="J23" s="125"/>
      <c r="K23" s="94"/>
      <c r="L23" s="94"/>
      <c r="M23" s="94"/>
      <c r="N23" s="94"/>
      <c r="O23" s="94"/>
      <c r="P23" s="94"/>
      <c r="Q23" s="94"/>
      <c r="R23" s="94"/>
      <c r="S23" s="94"/>
    </row>
    <row r="24" spans="1:19" ht="12.75">
      <c r="A24" s="121" t="s">
        <v>71</v>
      </c>
      <c r="B24" s="122">
        <v>39508</v>
      </c>
      <c r="C24" s="122">
        <v>230246</v>
      </c>
      <c r="D24" s="122">
        <v>192724</v>
      </c>
      <c r="E24" s="123">
        <f aca="true" t="shared" si="0" ref="E24:E31">D24/C24</f>
        <v>0.8370351710778906</v>
      </c>
      <c r="F24" s="124" t="s">
        <v>86</v>
      </c>
      <c r="G24" s="122">
        <v>8390</v>
      </c>
      <c r="H24" s="122">
        <v>9390</v>
      </c>
      <c r="I24" s="122">
        <v>9112</v>
      </c>
      <c r="J24" s="125">
        <f>I24/H24</f>
        <v>0.9703940362087327</v>
      </c>
      <c r="K24" s="94"/>
      <c r="L24" s="94"/>
      <c r="M24" s="94"/>
      <c r="N24" s="94"/>
      <c r="O24" s="94"/>
      <c r="P24" s="94"/>
      <c r="Q24" s="94"/>
      <c r="R24" s="94"/>
      <c r="S24" s="94"/>
    </row>
    <row r="25" spans="1:19" ht="12.75">
      <c r="A25" s="121" t="s">
        <v>73</v>
      </c>
      <c r="B25" s="122">
        <v>92512</v>
      </c>
      <c r="C25" s="122">
        <v>65088</v>
      </c>
      <c r="D25" s="122">
        <v>61765</v>
      </c>
      <c r="E25" s="123">
        <f t="shared" si="0"/>
        <v>0.9489460422812193</v>
      </c>
      <c r="F25" s="124" t="s">
        <v>671</v>
      </c>
      <c r="G25" s="122"/>
      <c r="H25" s="122">
        <v>9980</v>
      </c>
      <c r="I25" s="122">
        <v>11273</v>
      </c>
      <c r="J25" s="125">
        <f>I25/H25</f>
        <v>1.129559118236473</v>
      </c>
      <c r="K25" s="94"/>
      <c r="L25" s="94"/>
      <c r="M25" s="94"/>
      <c r="N25" s="94"/>
      <c r="O25" s="94"/>
      <c r="P25" s="94"/>
      <c r="Q25" s="94"/>
      <c r="R25" s="94"/>
      <c r="S25" s="94"/>
    </row>
    <row r="26" spans="1:19" ht="12.75">
      <c r="A26" s="121" t="s">
        <v>87</v>
      </c>
      <c r="B26" s="122">
        <v>15040</v>
      </c>
      <c r="C26" s="122">
        <v>8126</v>
      </c>
      <c r="D26" s="122">
        <v>8775</v>
      </c>
      <c r="E26" s="123">
        <f t="shared" si="0"/>
        <v>1.079867093280827</v>
      </c>
      <c r="F26" s="124" t="s">
        <v>88</v>
      </c>
      <c r="G26" s="122">
        <v>108132</v>
      </c>
      <c r="H26" s="122">
        <v>111967</v>
      </c>
      <c r="I26" s="122"/>
      <c r="J26" s="125">
        <f>I26/H26</f>
        <v>0</v>
      </c>
      <c r="K26" s="94"/>
      <c r="L26" s="94"/>
      <c r="M26" s="94"/>
      <c r="N26" s="94"/>
      <c r="O26" s="94"/>
      <c r="P26" s="94"/>
      <c r="Q26" s="94"/>
      <c r="R26" s="94"/>
      <c r="S26" s="94"/>
    </row>
    <row r="27" spans="1:19" ht="12.75">
      <c r="A27" s="121" t="s">
        <v>89</v>
      </c>
      <c r="B27" s="122">
        <v>414137</v>
      </c>
      <c r="C27" s="122">
        <v>214901</v>
      </c>
      <c r="D27" s="122">
        <v>158085</v>
      </c>
      <c r="E27" s="123">
        <f t="shared" si="0"/>
        <v>0.7356177961014607</v>
      </c>
      <c r="F27" s="124" t="s">
        <v>90</v>
      </c>
      <c r="G27" s="122">
        <v>147120</v>
      </c>
      <c r="H27" s="122">
        <v>147220</v>
      </c>
      <c r="I27" s="122">
        <v>147120</v>
      </c>
      <c r="J27" s="125">
        <f>I27/H27</f>
        <v>0.9993207444640674</v>
      </c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12.75">
      <c r="A28" s="121" t="s">
        <v>91</v>
      </c>
      <c r="B28" s="122"/>
      <c r="C28" s="122"/>
      <c r="D28" s="122"/>
      <c r="E28" s="123"/>
      <c r="F28" s="124" t="s">
        <v>734</v>
      </c>
      <c r="G28" s="122"/>
      <c r="H28" s="122">
        <v>5000</v>
      </c>
      <c r="I28" s="122">
        <v>5000</v>
      </c>
      <c r="J28" s="125"/>
      <c r="K28" s="94"/>
      <c r="L28" s="94"/>
      <c r="M28" s="94"/>
      <c r="N28" s="94"/>
      <c r="O28" s="94"/>
      <c r="P28" s="94"/>
      <c r="Q28" s="94"/>
      <c r="R28" s="94"/>
      <c r="S28" s="94"/>
    </row>
    <row r="29" spans="1:19" ht="12.75">
      <c r="A29" s="121" t="s">
        <v>75</v>
      </c>
      <c r="B29" s="122"/>
      <c r="C29" s="122">
        <v>5350</v>
      </c>
      <c r="D29" s="122"/>
      <c r="E29" s="123">
        <f t="shared" si="0"/>
        <v>0</v>
      </c>
      <c r="F29" s="124" t="s">
        <v>735</v>
      </c>
      <c r="G29" s="122"/>
      <c r="H29" s="122"/>
      <c r="I29" s="122">
        <v>38795</v>
      </c>
      <c r="J29" s="125"/>
      <c r="K29" s="94"/>
      <c r="L29" s="94"/>
      <c r="M29" s="94"/>
      <c r="N29" s="94"/>
      <c r="O29" s="94"/>
      <c r="P29" s="94"/>
      <c r="Q29" s="94"/>
      <c r="R29" s="94"/>
      <c r="S29" s="94"/>
    </row>
    <row r="30" spans="1:19" ht="12.75">
      <c r="A30" s="121" t="s">
        <v>92</v>
      </c>
      <c r="B30" s="122"/>
      <c r="C30" s="122">
        <v>3000</v>
      </c>
      <c r="D30" s="122">
        <v>3000</v>
      </c>
      <c r="E30" s="123">
        <f t="shared" si="0"/>
        <v>1</v>
      </c>
      <c r="F30" s="124"/>
      <c r="G30" s="122"/>
      <c r="H30" s="122"/>
      <c r="I30" s="122"/>
      <c r="J30" s="125"/>
      <c r="K30" s="94"/>
      <c r="L30" s="94"/>
      <c r="M30" s="94"/>
      <c r="N30" s="94"/>
      <c r="O30" s="94"/>
      <c r="P30" s="94"/>
      <c r="Q30" s="94"/>
      <c r="R30" s="94"/>
      <c r="S30" s="94"/>
    </row>
    <row r="31" spans="1:19" ht="12.75">
      <c r="A31" s="127" t="s">
        <v>93</v>
      </c>
      <c r="B31" s="128">
        <f>SUM(B20:B30)</f>
        <v>2862301</v>
      </c>
      <c r="C31" s="128">
        <f>SUM(C20:C30)</f>
        <v>3219434</v>
      </c>
      <c r="D31" s="128">
        <f>SUM(D20:D30)</f>
        <v>3078944</v>
      </c>
      <c r="E31" s="126">
        <f t="shared" si="0"/>
        <v>0.9563618946684417</v>
      </c>
      <c r="F31" s="129" t="s">
        <v>93</v>
      </c>
      <c r="G31" s="128">
        <f>SUM(G20:G30)</f>
        <v>1294730</v>
      </c>
      <c r="H31" s="128">
        <f>SUM(H20:H30)</f>
        <v>1608863</v>
      </c>
      <c r="I31" s="128">
        <f>SUM(I20:I30)</f>
        <v>1462422</v>
      </c>
      <c r="J31" s="130">
        <f>I31/H31</f>
        <v>0.9089785767961598</v>
      </c>
      <c r="K31" s="94"/>
      <c r="L31" s="94"/>
      <c r="M31" s="94"/>
      <c r="N31" s="94"/>
      <c r="O31" s="94"/>
      <c r="P31" s="94"/>
      <c r="Q31" s="94"/>
      <c r="R31" s="94"/>
      <c r="S31" s="94"/>
    </row>
    <row r="32" spans="1:19" ht="12.75">
      <c r="A32" s="121" t="s">
        <v>94</v>
      </c>
      <c r="B32" s="122"/>
      <c r="C32" s="122"/>
      <c r="D32" s="122">
        <v>-6598</v>
      </c>
      <c r="E32" s="126"/>
      <c r="F32" s="124" t="s">
        <v>95</v>
      </c>
      <c r="G32" s="122"/>
      <c r="H32" s="122"/>
      <c r="I32" s="122"/>
      <c r="J32" s="130"/>
      <c r="K32" s="94"/>
      <c r="L32" s="94"/>
      <c r="M32" s="94"/>
      <c r="N32" s="94"/>
      <c r="O32" s="94"/>
      <c r="P32" s="94"/>
      <c r="Q32" s="94"/>
      <c r="R32" s="94"/>
      <c r="S32" s="94"/>
    </row>
    <row r="33" spans="1:19" ht="12.75">
      <c r="A33" s="121"/>
      <c r="B33" s="122"/>
      <c r="C33" s="122"/>
      <c r="D33" s="122"/>
      <c r="E33" s="126"/>
      <c r="F33" s="124"/>
      <c r="G33" s="122"/>
      <c r="H33" s="122"/>
      <c r="I33" s="122"/>
      <c r="J33" s="130"/>
      <c r="K33" s="94"/>
      <c r="L33" s="94"/>
      <c r="M33" s="94"/>
      <c r="N33" s="94"/>
      <c r="O33" s="94"/>
      <c r="P33" s="94"/>
      <c r="Q33" s="94"/>
      <c r="R33" s="94"/>
      <c r="S33" s="94"/>
    </row>
    <row r="34" spans="1:19" s="111" customFormat="1" ht="20.25" customHeight="1" thickBot="1">
      <c r="A34" s="134" t="s">
        <v>96</v>
      </c>
      <c r="B34" s="135">
        <f>SUM(B17,B31:B32)</f>
        <v>2982567</v>
      </c>
      <c r="C34" s="135">
        <f>SUM(C17,C31:C32)</f>
        <v>3475555</v>
      </c>
      <c r="D34" s="135">
        <f>SUM(D17,D31:D32)</f>
        <v>3317121</v>
      </c>
      <c r="E34" s="534">
        <f>D34/C34</f>
        <v>0.954414762534329</v>
      </c>
      <c r="F34" s="136" t="s">
        <v>97</v>
      </c>
      <c r="G34" s="135">
        <f>SUM(G17,G31:G32)</f>
        <v>2982567</v>
      </c>
      <c r="H34" s="135">
        <f>SUM(H17,H31:H32)</f>
        <v>3475555</v>
      </c>
      <c r="I34" s="135">
        <f>SUM(I17,I31:I32)</f>
        <v>3293390</v>
      </c>
      <c r="J34" s="535">
        <f>I34/H34</f>
        <v>0.9475867882971208</v>
      </c>
      <c r="K34" s="110"/>
      <c r="L34" s="110"/>
      <c r="M34" s="110"/>
      <c r="N34" s="110"/>
      <c r="O34" s="110"/>
      <c r="P34" s="110"/>
      <c r="Q34" s="110"/>
      <c r="R34" s="110"/>
      <c r="S34" s="110"/>
    </row>
    <row r="35" spans="1:19" ht="12.75">
      <c r="A35" s="94"/>
      <c r="B35" s="95"/>
      <c r="C35" s="95"/>
      <c r="D35" s="95"/>
      <c r="E35" s="96"/>
      <c r="F35" s="94"/>
      <c r="G35" s="97"/>
      <c r="H35" s="97"/>
      <c r="I35" s="97"/>
      <c r="J35" s="96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12.75">
      <c r="A36" s="94"/>
      <c r="B36" s="95"/>
      <c r="C36" s="95"/>
      <c r="D36" s="95"/>
      <c r="E36" s="96"/>
      <c r="F36" s="94"/>
      <c r="G36" s="97"/>
      <c r="H36" s="97"/>
      <c r="I36" s="97"/>
      <c r="J36" s="96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2.75">
      <c r="A37" s="94"/>
      <c r="B37" s="95"/>
      <c r="C37" s="95"/>
      <c r="D37" s="95"/>
      <c r="E37" s="96"/>
      <c r="F37" s="94"/>
      <c r="G37" s="97"/>
      <c r="H37" s="97"/>
      <c r="I37" s="97"/>
      <c r="J37" s="96"/>
      <c r="K37" s="94"/>
      <c r="L37" s="94"/>
      <c r="M37" s="94"/>
      <c r="N37" s="94"/>
      <c r="O37" s="94"/>
      <c r="P37" s="94"/>
      <c r="Q37" s="94"/>
      <c r="R37" s="94"/>
      <c r="S37" s="94"/>
    </row>
    <row r="38" spans="2:19" ht="12.75">
      <c r="B38" s="94"/>
      <c r="C38" s="95"/>
      <c r="D38" s="95"/>
      <c r="E38" s="96"/>
      <c r="F38" s="94"/>
      <c r="G38" s="97"/>
      <c r="H38" s="97"/>
      <c r="I38" s="97"/>
      <c r="J38" s="96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2.75">
      <c r="A39" s="94"/>
      <c r="B39" s="95"/>
      <c r="C39" s="95"/>
      <c r="D39" s="95"/>
      <c r="E39" s="96"/>
      <c r="F39" s="94"/>
      <c r="G39" s="97"/>
      <c r="H39" s="97"/>
      <c r="I39" s="97"/>
      <c r="J39" s="96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12.75">
      <c r="A40" s="94"/>
      <c r="B40" s="95"/>
      <c r="C40" s="95"/>
      <c r="D40" s="95"/>
      <c r="E40" s="96"/>
      <c r="F40" s="94"/>
      <c r="G40" s="97"/>
      <c r="H40" s="97"/>
      <c r="I40" s="97"/>
      <c r="J40" s="96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2.75">
      <c r="A41" s="94"/>
      <c r="B41" s="95"/>
      <c r="C41" s="95"/>
      <c r="D41" s="95"/>
      <c r="E41" s="96"/>
      <c r="F41" s="94"/>
      <c r="G41" s="97"/>
      <c r="H41" s="97"/>
      <c r="I41" s="97"/>
      <c r="J41" s="96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12.75">
      <c r="A42" s="94"/>
      <c r="B42" s="95"/>
      <c r="C42" s="95"/>
      <c r="D42" s="95"/>
      <c r="E42" s="96"/>
      <c r="F42" s="94"/>
      <c r="G42" s="97"/>
      <c r="H42" s="97"/>
      <c r="I42" s="97"/>
      <c r="J42" s="96"/>
      <c r="K42" s="94"/>
      <c r="L42" s="94"/>
      <c r="M42" s="94"/>
      <c r="N42" s="94"/>
      <c r="O42" s="94"/>
      <c r="P42" s="94"/>
      <c r="Q42" s="94"/>
      <c r="R42" s="94"/>
      <c r="S42" s="94"/>
    </row>
    <row r="43" spans="1:19" ht="12.75">
      <c r="A43" s="94"/>
      <c r="B43" s="95"/>
      <c r="C43" s="95"/>
      <c r="D43" s="95"/>
      <c r="E43" s="96"/>
      <c r="F43" s="94"/>
      <c r="G43" s="97"/>
      <c r="H43" s="97"/>
      <c r="I43" s="97"/>
      <c r="J43" s="96"/>
      <c r="K43" s="94"/>
      <c r="L43" s="94"/>
      <c r="M43" s="94"/>
      <c r="N43" s="94"/>
      <c r="O43" s="94"/>
      <c r="P43" s="94"/>
      <c r="Q43" s="94"/>
      <c r="R43" s="94"/>
      <c r="S43" s="94"/>
    </row>
    <row r="44" spans="1:19" ht="12.75">
      <c r="A44" s="94"/>
      <c r="B44" s="95"/>
      <c r="C44" s="95"/>
      <c r="D44" s="95"/>
      <c r="E44" s="96"/>
      <c r="F44" s="94"/>
      <c r="G44" s="97"/>
      <c r="H44" s="97"/>
      <c r="I44" s="97"/>
      <c r="J44" s="96"/>
      <c r="K44" s="94"/>
      <c r="L44" s="94"/>
      <c r="M44" s="94"/>
      <c r="N44" s="94"/>
      <c r="O44" s="94"/>
      <c r="P44" s="94"/>
      <c r="Q44" s="94"/>
      <c r="R44" s="94"/>
      <c r="S44" s="94"/>
    </row>
    <row r="45" spans="1:19" ht="12.75">
      <c r="A45" s="94"/>
      <c r="B45" s="95"/>
      <c r="C45" s="95"/>
      <c r="D45" s="95"/>
      <c r="E45" s="96"/>
      <c r="F45" s="94"/>
      <c r="G45" s="97"/>
      <c r="H45" s="97"/>
      <c r="I45" s="97"/>
      <c r="J45" s="96"/>
      <c r="K45" s="94"/>
      <c r="L45" s="94"/>
      <c r="M45" s="94"/>
      <c r="N45" s="94"/>
      <c r="O45" s="94"/>
      <c r="P45" s="94"/>
      <c r="Q45" s="94"/>
      <c r="R45" s="94"/>
      <c r="S45" s="94"/>
    </row>
  </sheetData>
  <mergeCells count="3">
    <mergeCell ref="A4:J4"/>
    <mergeCell ref="B8:D8"/>
    <mergeCell ref="G8:I8"/>
  </mergeCells>
  <printOptions/>
  <pageMargins left="0.3902777777777778" right="0.22986111111111113" top="0.7875" bottom="0.8097222222222222" header="0.5118055555555556" footer="0.511805555555555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12"/>
  <sheetViews>
    <sheetView view="pageBreakPreview" zoomScale="60" workbookViewId="0" topLeftCell="A1">
      <selection activeCell="AL3" sqref="AL3"/>
    </sheetView>
  </sheetViews>
  <sheetFormatPr defaultColWidth="9.140625" defaultRowHeight="12.75"/>
  <cols>
    <col min="1" max="4" width="4.28125" style="0" customWidth="1"/>
    <col min="5" max="5" width="6.421875" style="0" customWidth="1"/>
    <col min="6" max="11" width="2.421875" style="0" customWidth="1"/>
    <col min="12" max="12" width="2.7109375" style="0" customWidth="1"/>
    <col min="13" max="13" width="5.00390625" style="0" customWidth="1"/>
    <col min="14" max="14" width="8.57421875" style="0" customWidth="1"/>
    <col min="15" max="17" width="4.57421875" style="0" customWidth="1"/>
    <col min="18" max="18" width="5.00390625" style="0" customWidth="1"/>
    <col min="19" max="30" width="4.57421875" style="0" hidden="1" customWidth="1"/>
    <col min="31" max="37" width="4.57421875" style="0" customWidth="1"/>
    <col min="38" max="38" width="6.57421875" style="0" customWidth="1"/>
    <col min="39" max="44" width="4.57421875" style="0" customWidth="1"/>
    <col min="45" max="45" width="5.57421875" style="0" customWidth="1"/>
    <col min="46" max="48" width="4.57421875" style="0" customWidth="1"/>
    <col min="49" max="49" width="4.140625" style="0" customWidth="1"/>
    <col min="50" max="50" width="4.28125" style="0" customWidth="1"/>
    <col min="51" max="52" width="4.140625" style="0" customWidth="1"/>
  </cols>
  <sheetData>
    <row r="1" spans="1:50" ht="22.5" customHeight="1">
      <c r="A1" s="574"/>
      <c r="B1" s="574"/>
      <c r="C1" s="574"/>
      <c r="D1" s="574"/>
      <c r="E1" s="574"/>
      <c r="F1" s="637"/>
      <c r="G1" s="637"/>
      <c r="H1" s="574"/>
      <c r="I1" s="574"/>
      <c r="J1" s="574"/>
      <c r="K1" s="637"/>
      <c r="L1" s="637"/>
      <c r="M1" s="574"/>
      <c r="N1" s="574"/>
      <c r="O1" s="630" t="s">
        <v>650</v>
      </c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5"/>
      <c r="AE1" s="576"/>
      <c r="AF1" s="574"/>
      <c r="AG1" s="577"/>
      <c r="AH1" s="577"/>
      <c r="AI1" s="577"/>
      <c r="AJ1" s="577"/>
      <c r="AK1" s="574"/>
      <c r="AL1" s="574"/>
      <c r="AM1" s="574"/>
      <c r="AN1" s="640" t="s">
        <v>651</v>
      </c>
      <c r="AO1" s="641"/>
      <c r="AP1" s="641"/>
      <c r="AQ1" s="641"/>
      <c r="AR1" s="641"/>
      <c r="AS1" s="641"/>
      <c r="AT1" s="641"/>
      <c r="AU1" s="641"/>
      <c r="AV1" s="641"/>
      <c r="AW1" s="641"/>
      <c r="AX1" s="641"/>
    </row>
    <row r="2" spans="1:50" s="579" customFormat="1" ht="25.5" customHeight="1">
      <c r="A2" s="635"/>
      <c r="B2" s="636"/>
      <c r="C2" s="636"/>
      <c r="D2" s="636"/>
      <c r="E2" s="636"/>
      <c r="F2" s="636"/>
      <c r="G2" s="636"/>
      <c r="K2" s="636"/>
      <c r="L2" s="636"/>
      <c r="M2" s="636"/>
      <c r="N2" s="636"/>
      <c r="O2" s="636"/>
      <c r="Q2" s="631"/>
      <c r="R2" s="631"/>
      <c r="T2" s="635"/>
      <c r="U2" s="635"/>
      <c r="W2" s="636"/>
      <c r="X2" s="636"/>
      <c r="Y2" s="636"/>
      <c r="Z2" s="636"/>
      <c r="AA2" s="636"/>
      <c r="AB2" s="636"/>
      <c r="AD2" s="632" t="s">
        <v>381</v>
      </c>
      <c r="AE2" s="633"/>
      <c r="AF2" s="633"/>
      <c r="AL2" s="642" t="s">
        <v>815</v>
      </c>
      <c r="AM2" s="643"/>
      <c r="AN2" s="643"/>
      <c r="AO2" s="643"/>
      <c r="AP2" s="643"/>
      <c r="AQ2" s="643"/>
      <c r="AR2" s="643"/>
      <c r="AS2" s="643"/>
      <c r="AT2" s="643"/>
      <c r="AU2" s="643"/>
      <c r="AV2" s="643"/>
      <c r="AW2" s="643"/>
      <c r="AX2" s="643"/>
    </row>
    <row r="3" spans="1:49" ht="23.25" customHeight="1" thickBot="1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634"/>
      <c r="AR3" s="634"/>
      <c r="AS3" s="634"/>
      <c r="AT3" s="634"/>
      <c r="AU3" s="634"/>
      <c r="AV3" s="634"/>
      <c r="AW3" s="580" t="s">
        <v>652</v>
      </c>
    </row>
    <row r="4" spans="1:50" s="578" customFormat="1" ht="21" customHeight="1">
      <c r="A4" s="671" t="s">
        <v>653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3"/>
      <c r="M4" s="671" t="s">
        <v>654</v>
      </c>
      <c r="N4" s="672"/>
      <c r="O4" s="672"/>
      <c r="P4" s="672"/>
      <c r="Q4" s="672"/>
      <c r="R4" s="673"/>
      <c r="S4" s="680" t="s">
        <v>655</v>
      </c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2"/>
      <c r="AF4" s="682"/>
      <c r="AG4" s="682"/>
      <c r="AH4" s="682"/>
      <c r="AI4" s="682"/>
      <c r="AJ4" s="683"/>
      <c r="AK4" s="684" t="s">
        <v>656</v>
      </c>
      <c r="AL4" s="685"/>
      <c r="AM4" s="685"/>
      <c r="AN4" s="685"/>
      <c r="AO4" s="685"/>
      <c r="AP4" s="685"/>
      <c r="AQ4" s="688" t="s">
        <v>657</v>
      </c>
      <c r="AR4" s="672"/>
      <c r="AS4" s="672"/>
      <c r="AT4" s="672"/>
      <c r="AU4" s="672"/>
      <c r="AV4" s="672"/>
      <c r="AW4" s="672"/>
      <c r="AX4" s="673"/>
    </row>
    <row r="5" spans="1:50" s="578" customFormat="1" ht="17.25" customHeight="1">
      <c r="A5" s="674"/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6"/>
      <c r="M5" s="677"/>
      <c r="N5" s="678"/>
      <c r="O5" s="678"/>
      <c r="P5" s="678"/>
      <c r="Q5" s="678"/>
      <c r="R5" s="679"/>
      <c r="S5" s="690" t="s">
        <v>658</v>
      </c>
      <c r="T5" s="691"/>
      <c r="U5" s="691"/>
      <c r="V5" s="691"/>
      <c r="W5" s="691"/>
      <c r="X5" s="692"/>
      <c r="Y5" s="691" t="s">
        <v>659</v>
      </c>
      <c r="Z5" s="691"/>
      <c r="AA5" s="691"/>
      <c r="AB5" s="691"/>
      <c r="AC5" s="691"/>
      <c r="AD5" s="692"/>
      <c r="AE5" s="693"/>
      <c r="AF5" s="694"/>
      <c r="AG5" s="694"/>
      <c r="AH5" s="694"/>
      <c r="AI5" s="694"/>
      <c r="AJ5" s="695"/>
      <c r="AK5" s="686"/>
      <c r="AL5" s="687"/>
      <c r="AM5" s="687"/>
      <c r="AN5" s="687"/>
      <c r="AO5" s="687"/>
      <c r="AP5" s="687"/>
      <c r="AQ5" s="689"/>
      <c r="AR5" s="678"/>
      <c r="AS5" s="678"/>
      <c r="AT5" s="678"/>
      <c r="AU5" s="678"/>
      <c r="AV5" s="678"/>
      <c r="AW5" s="678"/>
      <c r="AX5" s="679"/>
    </row>
    <row r="6" spans="1:50" s="581" customFormat="1" ht="15" customHeight="1" thickBot="1">
      <c r="A6" s="677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9"/>
      <c r="M6" s="696" t="s">
        <v>660</v>
      </c>
      <c r="N6" s="697"/>
      <c r="O6" s="698" t="s">
        <v>661</v>
      </c>
      <c r="P6" s="699"/>
      <c r="Q6" s="699"/>
      <c r="R6" s="700"/>
      <c r="S6" s="701" t="s">
        <v>660</v>
      </c>
      <c r="T6" s="702"/>
      <c r="U6" s="703" t="s">
        <v>661</v>
      </c>
      <c r="V6" s="704"/>
      <c r="W6" s="704"/>
      <c r="X6" s="702"/>
      <c r="Y6" s="698" t="s">
        <v>660</v>
      </c>
      <c r="Z6" s="697"/>
      <c r="AA6" s="698" t="s">
        <v>661</v>
      </c>
      <c r="AB6" s="699"/>
      <c r="AC6" s="699"/>
      <c r="AD6" s="697"/>
      <c r="AE6" s="698" t="s">
        <v>660</v>
      </c>
      <c r="AF6" s="697"/>
      <c r="AG6" s="698" t="s">
        <v>661</v>
      </c>
      <c r="AH6" s="699"/>
      <c r="AI6" s="699"/>
      <c r="AJ6" s="700"/>
      <c r="AK6" s="701" t="s">
        <v>660</v>
      </c>
      <c r="AL6" s="702"/>
      <c r="AM6" s="703" t="s">
        <v>661</v>
      </c>
      <c r="AN6" s="704"/>
      <c r="AO6" s="704"/>
      <c r="AP6" s="705"/>
      <c r="AQ6" s="696" t="s">
        <v>660</v>
      </c>
      <c r="AR6" s="699"/>
      <c r="AS6" s="697"/>
      <c r="AT6" s="698" t="s">
        <v>661</v>
      </c>
      <c r="AU6" s="699"/>
      <c r="AV6" s="699"/>
      <c r="AW6" s="699"/>
      <c r="AX6" s="700"/>
    </row>
    <row r="7" spans="1:50" ht="21.75" customHeight="1">
      <c r="A7" s="706" t="s">
        <v>662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8"/>
      <c r="M7" s="709">
        <v>13742</v>
      </c>
      <c r="N7" s="710"/>
      <c r="O7" s="711">
        <v>19651060</v>
      </c>
      <c r="P7" s="711"/>
      <c r="Q7" s="711"/>
      <c r="R7" s="712"/>
      <c r="S7" s="713"/>
      <c r="T7" s="714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5"/>
      <c r="AK7" s="709">
        <v>13742</v>
      </c>
      <c r="AL7" s="710"/>
      <c r="AM7" s="711">
        <v>19651060</v>
      </c>
      <c r="AN7" s="711"/>
      <c r="AO7" s="711"/>
      <c r="AP7" s="716"/>
      <c r="AQ7" s="717">
        <f aca="true" t="shared" si="0" ref="AQ7:AQ27">AK7-(M7+S7+Y7+AE7)</f>
        <v>0</v>
      </c>
      <c r="AR7" s="718"/>
      <c r="AS7" s="718"/>
      <c r="AT7" s="719">
        <f aca="true" t="shared" si="1" ref="AT7:AT27">AM7-(O7+U7+AA7+AG7)</f>
        <v>0</v>
      </c>
      <c r="AU7" s="718"/>
      <c r="AV7" s="718"/>
      <c r="AW7" s="718"/>
      <c r="AX7" s="720"/>
    </row>
    <row r="8" spans="1:50" ht="21.75" customHeight="1">
      <c r="A8" s="721" t="s">
        <v>736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3"/>
      <c r="M8" s="724">
        <v>13742</v>
      </c>
      <c r="N8" s="725"/>
      <c r="O8" s="726">
        <v>7077130</v>
      </c>
      <c r="P8" s="726"/>
      <c r="Q8" s="726"/>
      <c r="R8" s="727"/>
      <c r="S8" s="728"/>
      <c r="T8" s="729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30"/>
      <c r="AK8" s="724">
        <v>13742</v>
      </c>
      <c r="AL8" s="725"/>
      <c r="AM8" s="726">
        <v>7077130</v>
      </c>
      <c r="AN8" s="726"/>
      <c r="AO8" s="726"/>
      <c r="AP8" s="731"/>
      <c r="AQ8" s="724">
        <f t="shared" si="0"/>
        <v>0</v>
      </c>
      <c r="AR8" s="725"/>
      <c r="AS8" s="725"/>
      <c r="AT8" s="726">
        <f t="shared" si="1"/>
        <v>0</v>
      </c>
      <c r="AU8" s="725"/>
      <c r="AV8" s="725"/>
      <c r="AW8" s="725"/>
      <c r="AX8" s="730"/>
    </row>
    <row r="9" spans="1:50" ht="21.75" customHeight="1">
      <c r="A9" s="721" t="s">
        <v>737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3"/>
      <c r="M9" s="724">
        <v>1</v>
      </c>
      <c r="N9" s="725"/>
      <c r="O9" s="726">
        <v>3300000</v>
      </c>
      <c r="P9" s="726"/>
      <c r="Q9" s="726"/>
      <c r="R9" s="727"/>
      <c r="S9" s="728"/>
      <c r="T9" s="729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30"/>
      <c r="AK9" s="724">
        <v>1</v>
      </c>
      <c r="AL9" s="725"/>
      <c r="AM9" s="726">
        <v>3300000</v>
      </c>
      <c r="AN9" s="726"/>
      <c r="AO9" s="726"/>
      <c r="AP9" s="731"/>
      <c r="AQ9" s="724">
        <f t="shared" si="0"/>
        <v>0</v>
      </c>
      <c r="AR9" s="725"/>
      <c r="AS9" s="725"/>
      <c r="AT9" s="726">
        <f t="shared" si="1"/>
        <v>0</v>
      </c>
      <c r="AU9" s="725"/>
      <c r="AV9" s="725"/>
      <c r="AW9" s="725"/>
      <c r="AX9" s="730"/>
    </row>
    <row r="10" spans="1:50" ht="21.75" customHeight="1">
      <c r="A10" s="721" t="s">
        <v>738</v>
      </c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3"/>
      <c r="M10" s="724">
        <v>13994</v>
      </c>
      <c r="N10" s="725"/>
      <c r="O10" s="726">
        <v>7178922</v>
      </c>
      <c r="P10" s="726"/>
      <c r="Q10" s="726"/>
      <c r="R10" s="727"/>
      <c r="S10" s="728"/>
      <c r="T10" s="729"/>
      <c r="U10" s="725"/>
      <c r="V10" s="725"/>
      <c r="W10" s="725"/>
      <c r="X10" s="725"/>
      <c r="Y10" s="725"/>
      <c r="Z10" s="725"/>
      <c r="AA10" s="725"/>
      <c r="AB10" s="725"/>
      <c r="AC10" s="725"/>
      <c r="AD10" s="725"/>
      <c r="AE10" s="725"/>
      <c r="AF10" s="725"/>
      <c r="AG10" s="725"/>
      <c r="AH10" s="725"/>
      <c r="AI10" s="725"/>
      <c r="AJ10" s="730"/>
      <c r="AK10" s="724">
        <v>13994</v>
      </c>
      <c r="AL10" s="725"/>
      <c r="AM10" s="726">
        <v>7178922</v>
      </c>
      <c r="AN10" s="726"/>
      <c r="AO10" s="726"/>
      <c r="AP10" s="731"/>
      <c r="AQ10" s="724">
        <f t="shared" si="0"/>
        <v>0</v>
      </c>
      <c r="AR10" s="725"/>
      <c r="AS10" s="725"/>
      <c r="AT10" s="726">
        <f t="shared" si="1"/>
        <v>0</v>
      </c>
      <c r="AU10" s="725"/>
      <c r="AV10" s="725"/>
      <c r="AW10" s="725"/>
      <c r="AX10" s="730"/>
    </row>
    <row r="11" spans="1:50" ht="21.75" customHeight="1">
      <c r="A11" s="721" t="s">
        <v>739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3"/>
      <c r="M11" s="724">
        <v>20364</v>
      </c>
      <c r="N11" s="725"/>
      <c r="O11" s="726">
        <v>5701920</v>
      </c>
      <c r="P11" s="726"/>
      <c r="Q11" s="726"/>
      <c r="R11" s="727"/>
      <c r="S11" s="728"/>
      <c r="T11" s="729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G11" s="725"/>
      <c r="AH11" s="725"/>
      <c r="AI11" s="725"/>
      <c r="AJ11" s="730"/>
      <c r="AK11" s="724">
        <v>20364</v>
      </c>
      <c r="AL11" s="725"/>
      <c r="AM11" s="726">
        <v>5701920</v>
      </c>
      <c r="AN11" s="726"/>
      <c r="AO11" s="726"/>
      <c r="AP11" s="731"/>
      <c r="AQ11" s="724">
        <f t="shared" si="0"/>
        <v>0</v>
      </c>
      <c r="AR11" s="725"/>
      <c r="AS11" s="725"/>
      <c r="AT11" s="726">
        <f t="shared" si="1"/>
        <v>0</v>
      </c>
      <c r="AU11" s="725"/>
      <c r="AV11" s="725"/>
      <c r="AW11" s="725"/>
      <c r="AX11" s="730"/>
    </row>
    <row r="12" spans="1:50" ht="21.75" customHeight="1">
      <c r="A12" s="721" t="s">
        <v>740</v>
      </c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3"/>
      <c r="M12" s="724">
        <v>21351</v>
      </c>
      <c r="N12" s="725"/>
      <c r="O12" s="726">
        <v>1067550</v>
      </c>
      <c r="P12" s="726"/>
      <c r="Q12" s="726"/>
      <c r="R12" s="727"/>
      <c r="S12" s="728"/>
      <c r="T12" s="729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30"/>
      <c r="AK12" s="724">
        <v>21351</v>
      </c>
      <c r="AL12" s="725"/>
      <c r="AM12" s="726">
        <v>1067550</v>
      </c>
      <c r="AN12" s="726"/>
      <c r="AO12" s="726"/>
      <c r="AP12" s="731"/>
      <c r="AQ12" s="724">
        <f t="shared" si="0"/>
        <v>0</v>
      </c>
      <c r="AR12" s="725"/>
      <c r="AS12" s="725"/>
      <c r="AT12" s="726">
        <f t="shared" si="1"/>
        <v>0</v>
      </c>
      <c r="AU12" s="725"/>
      <c r="AV12" s="725"/>
      <c r="AW12" s="725"/>
      <c r="AX12" s="730"/>
    </row>
    <row r="13" spans="1:50" ht="21.75" customHeight="1">
      <c r="A13" s="721" t="s">
        <v>741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3"/>
      <c r="M13" s="724">
        <v>310</v>
      </c>
      <c r="N13" s="725"/>
      <c r="O13" s="726">
        <v>2387000</v>
      </c>
      <c r="P13" s="726"/>
      <c r="Q13" s="726"/>
      <c r="R13" s="727"/>
      <c r="S13" s="728"/>
      <c r="T13" s="729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30"/>
      <c r="AK13" s="724">
        <v>310</v>
      </c>
      <c r="AL13" s="725"/>
      <c r="AM13" s="726">
        <v>2387000</v>
      </c>
      <c r="AN13" s="726"/>
      <c r="AO13" s="726"/>
      <c r="AP13" s="731"/>
      <c r="AQ13" s="724">
        <f t="shared" si="0"/>
        <v>0</v>
      </c>
      <c r="AR13" s="725"/>
      <c r="AS13" s="725"/>
      <c r="AT13" s="726">
        <f t="shared" si="1"/>
        <v>0</v>
      </c>
      <c r="AU13" s="725"/>
      <c r="AV13" s="725"/>
      <c r="AW13" s="725"/>
      <c r="AX13" s="730"/>
    </row>
    <row r="14" spans="1:50" ht="21.75" customHeight="1">
      <c r="A14" s="721" t="s">
        <v>742</v>
      </c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3"/>
      <c r="M14" s="724">
        <v>60</v>
      </c>
      <c r="N14" s="725"/>
      <c r="O14" s="726">
        <v>228000</v>
      </c>
      <c r="P14" s="726"/>
      <c r="Q14" s="726"/>
      <c r="R14" s="727"/>
      <c r="S14" s="728"/>
      <c r="T14" s="729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30"/>
      <c r="AK14" s="724">
        <v>60</v>
      </c>
      <c r="AL14" s="725"/>
      <c r="AM14" s="726">
        <v>228000</v>
      </c>
      <c r="AN14" s="726"/>
      <c r="AO14" s="726"/>
      <c r="AP14" s="731"/>
      <c r="AQ14" s="724">
        <f t="shared" si="0"/>
        <v>0</v>
      </c>
      <c r="AR14" s="725"/>
      <c r="AS14" s="725"/>
      <c r="AT14" s="726">
        <f t="shared" si="1"/>
        <v>0</v>
      </c>
      <c r="AU14" s="725"/>
      <c r="AV14" s="725"/>
      <c r="AW14" s="725"/>
      <c r="AX14" s="730"/>
    </row>
    <row r="15" spans="1:50" ht="21.75" customHeight="1">
      <c r="A15" s="721" t="s">
        <v>663</v>
      </c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3"/>
      <c r="M15" s="724">
        <v>13742</v>
      </c>
      <c r="N15" s="725"/>
      <c r="O15" s="726">
        <v>108520574</v>
      </c>
      <c r="P15" s="726"/>
      <c r="Q15" s="726"/>
      <c r="R15" s="727"/>
      <c r="S15" s="728"/>
      <c r="T15" s="729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725"/>
      <c r="AF15" s="725"/>
      <c r="AG15" s="725"/>
      <c r="AH15" s="725"/>
      <c r="AI15" s="725"/>
      <c r="AJ15" s="730"/>
      <c r="AK15" s="724">
        <v>13742</v>
      </c>
      <c r="AL15" s="725"/>
      <c r="AM15" s="726">
        <v>108520574</v>
      </c>
      <c r="AN15" s="726"/>
      <c r="AO15" s="726"/>
      <c r="AP15" s="731"/>
      <c r="AQ15" s="724">
        <f t="shared" si="0"/>
        <v>0</v>
      </c>
      <c r="AR15" s="725"/>
      <c r="AS15" s="725"/>
      <c r="AT15" s="726">
        <f t="shared" si="1"/>
        <v>0</v>
      </c>
      <c r="AU15" s="725"/>
      <c r="AV15" s="725"/>
      <c r="AW15" s="725"/>
      <c r="AX15" s="730"/>
    </row>
    <row r="16" spans="1:50" ht="21.75" customHeight="1">
      <c r="A16" s="721" t="s">
        <v>743</v>
      </c>
      <c r="B16" s="722"/>
      <c r="C16" s="722"/>
      <c r="D16" s="722"/>
      <c r="E16" s="722"/>
      <c r="F16" s="722"/>
      <c r="G16" s="722"/>
      <c r="H16" s="722"/>
      <c r="I16" s="722"/>
      <c r="J16" s="722"/>
      <c r="K16" s="722"/>
      <c r="L16" s="723"/>
      <c r="M16" s="724">
        <v>13742</v>
      </c>
      <c r="N16" s="725"/>
      <c r="O16" s="726">
        <v>15597170</v>
      </c>
      <c r="P16" s="726"/>
      <c r="Q16" s="726"/>
      <c r="R16" s="727"/>
      <c r="S16" s="728"/>
      <c r="T16" s="729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5"/>
      <c r="AJ16" s="730"/>
      <c r="AK16" s="724">
        <v>13742</v>
      </c>
      <c r="AL16" s="725"/>
      <c r="AM16" s="726">
        <v>15597170</v>
      </c>
      <c r="AN16" s="726"/>
      <c r="AO16" s="726"/>
      <c r="AP16" s="731"/>
      <c r="AQ16" s="724">
        <f t="shared" si="0"/>
        <v>0</v>
      </c>
      <c r="AR16" s="725"/>
      <c r="AS16" s="725"/>
      <c r="AT16" s="726">
        <f t="shared" si="1"/>
        <v>0</v>
      </c>
      <c r="AU16" s="725"/>
      <c r="AV16" s="725"/>
      <c r="AW16" s="725"/>
      <c r="AX16" s="730"/>
    </row>
    <row r="17" spans="1:50" ht="21.75" customHeight="1">
      <c r="A17" s="721" t="s">
        <v>744</v>
      </c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3"/>
      <c r="M17" s="724">
        <v>60</v>
      </c>
      <c r="N17" s="725"/>
      <c r="O17" s="726">
        <v>8330000</v>
      </c>
      <c r="P17" s="726"/>
      <c r="Q17" s="726"/>
      <c r="R17" s="727"/>
      <c r="S17" s="728"/>
      <c r="T17" s="729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5"/>
      <c r="AJ17" s="730"/>
      <c r="AK17" s="724">
        <v>79</v>
      </c>
      <c r="AL17" s="725"/>
      <c r="AM17" s="726">
        <v>10880000</v>
      </c>
      <c r="AN17" s="726"/>
      <c r="AO17" s="726"/>
      <c r="AP17" s="731"/>
      <c r="AQ17" s="724">
        <f t="shared" si="0"/>
        <v>19</v>
      </c>
      <c r="AR17" s="725"/>
      <c r="AS17" s="725"/>
      <c r="AT17" s="726">
        <f t="shared" si="1"/>
        <v>2550000</v>
      </c>
      <c r="AU17" s="725"/>
      <c r="AV17" s="725"/>
      <c r="AW17" s="725"/>
      <c r="AX17" s="730"/>
    </row>
    <row r="18" spans="1:50" ht="21.75" customHeight="1">
      <c r="A18" s="721" t="s">
        <v>745</v>
      </c>
      <c r="B18" s="722"/>
      <c r="C18" s="722"/>
      <c r="D18" s="722"/>
      <c r="E18" s="722"/>
      <c r="F18" s="722"/>
      <c r="G18" s="722"/>
      <c r="H18" s="722"/>
      <c r="I18" s="722"/>
      <c r="J18" s="722"/>
      <c r="K18" s="722"/>
      <c r="L18" s="723"/>
      <c r="M18" s="732">
        <v>442</v>
      </c>
      <c r="N18" s="725"/>
      <c r="O18" s="726">
        <v>71570000</v>
      </c>
      <c r="P18" s="726"/>
      <c r="Q18" s="726"/>
      <c r="R18" s="727"/>
      <c r="S18" s="728"/>
      <c r="T18" s="729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730"/>
      <c r="AK18" s="724">
        <v>427</v>
      </c>
      <c r="AL18" s="725"/>
      <c r="AM18" s="726">
        <v>69190000</v>
      </c>
      <c r="AN18" s="726"/>
      <c r="AO18" s="726"/>
      <c r="AP18" s="731"/>
      <c r="AQ18" s="724">
        <f t="shared" si="0"/>
        <v>-15</v>
      </c>
      <c r="AR18" s="725"/>
      <c r="AS18" s="725"/>
      <c r="AT18" s="726">
        <f t="shared" si="1"/>
        <v>-2380000</v>
      </c>
      <c r="AU18" s="725"/>
      <c r="AV18" s="725"/>
      <c r="AW18" s="725"/>
      <c r="AX18" s="730"/>
    </row>
    <row r="19" spans="1:50" ht="21.75" customHeight="1">
      <c r="A19" s="721" t="s">
        <v>746</v>
      </c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3"/>
      <c r="M19" s="732">
        <v>265</v>
      </c>
      <c r="N19" s="725"/>
      <c r="O19" s="726">
        <v>18275000</v>
      </c>
      <c r="P19" s="726"/>
      <c r="Q19" s="726"/>
      <c r="R19" s="727"/>
      <c r="S19" s="728"/>
      <c r="T19" s="729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>
        <v>92</v>
      </c>
      <c r="AF19" s="725"/>
      <c r="AG19" s="726">
        <v>6290000</v>
      </c>
      <c r="AH19" s="726"/>
      <c r="AI19" s="726"/>
      <c r="AJ19" s="727"/>
      <c r="AK19" s="724">
        <v>268</v>
      </c>
      <c r="AL19" s="725"/>
      <c r="AM19" s="726">
        <v>18445000</v>
      </c>
      <c r="AN19" s="726"/>
      <c r="AO19" s="726"/>
      <c r="AP19" s="731"/>
      <c r="AQ19" s="724">
        <f t="shared" si="0"/>
        <v>-89</v>
      </c>
      <c r="AR19" s="725"/>
      <c r="AS19" s="725"/>
      <c r="AT19" s="726">
        <f t="shared" si="1"/>
        <v>-6120000</v>
      </c>
      <c r="AU19" s="725"/>
      <c r="AV19" s="725"/>
      <c r="AW19" s="725"/>
      <c r="AX19" s="730"/>
    </row>
    <row r="20" spans="1:50" ht="21.75" customHeight="1">
      <c r="A20" s="721" t="s">
        <v>747</v>
      </c>
      <c r="B20" s="722"/>
      <c r="C20" s="722"/>
      <c r="D20" s="722"/>
      <c r="E20" s="722"/>
      <c r="F20" s="722"/>
      <c r="G20" s="722"/>
      <c r="H20" s="722"/>
      <c r="I20" s="722"/>
      <c r="J20" s="722"/>
      <c r="K20" s="722"/>
      <c r="L20" s="723"/>
      <c r="M20" s="732">
        <v>236</v>
      </c>
      <c r="N20" s="725"/>
      <c r="O20" s="726">
        <v>19125000</v>
      </c>
      <c r="P20" s="726"/>
      <c r="Q20" s="726"/>
      <c r="R20" s="727"/>
      <c r="S20" s="728"/>
      <c r="T20" s="729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>
        <v>-63</v>
      </c>
      <c r="AF20" s="725"/>
      <c r="AG20" s="726">
        <v>-5100000</v>
      </c>
      <c r="AH20" s="726"/>
      <c r="AI20" s="726"/>
      <c r="AJ20" s="727"/>
      <c r="AK20" s="724">
        <v>237</v>
      </c>
      <c r="AL20" s="725"/>
      <c r="AM20" s="726">
        <v>19210000</v>
      </c>
      <c r="AN20" s="726"/>
      <c r="AO20" s="726"/>
      <c r="AP20" s="731"/>
      <c r="AQ20" s="724">
        <f t="shared" si="0"/>
        <v>64</v>
      </c>
      <c r="AR20" s="725"/>
      <c r="AS20" s="725"/>
      <c r="AT20" s="726">
        <f t="shared" si="1"/>
        <v>5185000</v>
      </c>
      <c r="AU20" s="725"/>
      <c r="AV20" s="725"/>
      <c r="AW20" s="725"/>
      <c r="AX20" s="730"/>
    </row>
    <row r="21" spans="1:50" ht="21.75" customHeight="1">
      <c r="A21" s="721" t="s">
        <v>748</v>
      </c>
      <c r="B21" s="722"/>
      <c r="C21" s="722"/>
      <c r="D21" s="722"/>
      <c r="E21" s="722"/>
      <c r="F21" s="722"/>
      <c r="G21" s="722"/>
      <c r="H21" s="722"/>
      <c r="I21" s="722"/>
      <c r="J21" s="722"/>
      <c r="K21" s="722"/>
      <c r="L21" s="723"/>
      <c r="M21" s="732">
        <v>180</v>
      </c>
      <c r="N21" s="725"/>
      <c r="O21" s="726">
        <v>17510000</v>
      </c>
      <c r="P21" s="726"/>
      <c r="Q21" s="726"/>
      <c r="R21" s="727"/>
      <c r="S21" s="728"/>
      <c r="T21" s="729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5"/>
      <c r="AG21" s="726"/>
      <c r="AH21" s="726"/>
      <c r="AI21" s="726"/>
      <c r="AJ21" s="727"/>
      <c r="AK21" s="724">
        <v>180</v>
      </c>
      <c r="AL21" s="725"/>
      <c r="AM21" s="726">
        <v>17510000</v>
      </c>
      <c r="AN21" s="726"/>
      <c r="AO21" s="726"/>
      <c r="AP21" s="731"/>
      <c r="AQ21" s="724">
        <f t="shared" si="0"/>
        <v>0</v>
      </c>
      <c r="AR21" s="725"/>
      <c r="AS21" s="725"/>
      <c r="AT21" s="726">
        <f t="shared" si="1"/>
        <v>0</v>
      </c>
      <c r="AU21" s="725"/>
      <c r="AV21" s="725"/>
      <c r="AW21" s="725"/>
      <c r="AX21" s="730"/>
    </row>
    <row r="22" spans="1:50" ht="21.75" customHeight="1">
      <c r="A22" s="721" t="s">
        <v>749</v>
      </c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3"/>
      <c r="M22" s="732">
        <v>345</v>
      </c>
      <c r="N22" s="725"/>
      <c r="O22" s="726">
        <v>42160000</v>
      </c>
      <c r="P22" s="726"/>
      <c r="Q22" s="726"/>
      <c r="R22" s="727"/>
      <c r="S22" s="728"/>
      <c r="T22" s="729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6"/>
      <c r="AH22" s="726"/>
      <c r="AI22" s="726"/>
      <c r="AJ22" s="727"/>
      <c r="AK22" s="724">
        <v>345</v>
      </c>
      <c r="AL22" s="725"/>
      <c r="AM22" s="726">
        <v>42160000</v>
      </c>
      <c r="AN22" s="726"/>
      <c r="AO22" s="726"/>
      <c r="AP22" s="731"/>
      <c r="AQ22" s="724">
        <f t="shared" si="0"/>
        <v>0</v>
      </c>
      <c r="AR22" s="725"/>
      <c r="AS22" s="725"/>
      <c r="AT22" s="726">
        <f t="shared" si="1"/>
        <v>0</v>
      </c>
      <c r="AU22" s="725"/>
      <c r="AV22" s="725"/>
      <c r="AW22" s="725"/>
      <c r="AX22" s="730"/>
    </row>
    <row r="23" spans="1:50" ht="21.75" customHeight="1">
      <c r="A23" s="721" t="s">
        <v>750</v>
      </c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723"/>
      <c r="M23" s="732">
        <v>167</v>
      </c>
      <c r="N23" s="725"/>
      <c r="O23" s="726">
        <v>24650000</v>
      </c>
      <c r="P23" s="726"/>
      <c r="Q23" s="726"/>
      <c r="R23" s="727"/>
      <c r="S23" s="728"/>
      <c r="T23" s="729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6"/>
      <c r="AH23" s="726"/>
      <c r="AI23" s="726"/>
      <c r="AJ23" s="727"/>
      <c r="AK23" s="724">
        <v>167</v>
      </c>
      <c r="AL23" s="725"/>
      <c r="AM23" s="726">
        <v>24650000</v>
      </c>
      <c r="AN23" s="726"/>
      <c r="AO23" s="726"/>
      <c r="AP23" s="731"/>
      <c r="AQ23" s="724">
        <f t="shared" si="0"/>
        <v>0</v>
      </c>
      <c r="AR23" s="725"/>
      <c r="AS23" s="725"/>
      <c r="AT23" s="726">
        <f t="shared" si="1"/>
        <v>0</v>
      </c>
      <c r="AU23" s="725"/>
      <c r="AV23" s="725"/>
      <c r="AW23" s="725"/>
      <c r="AX23" s="730"/>
    </row>
    <row r="24" spans="1:50" ht="21.75" customHeight="1">
      <c r="A24" s="721" t="s">
        <v>751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3"/>
      <c r="M24" s="732">
        <v>155</v>
      </c>
      <c r="N24" s="725"/>
      <c r="O24" s="726">
        <v>17680000</v>
      </c>
      <c r="P24" s="726"/>
      <c r="Q24" s="726"/>
      <c r="R24" s="727"/>
      <c r="S24" s="728"/>
      <c r="T24" s="729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  <c r="AF24" s="725"/>
      <c r="AG24" s="726"/>
      <c r="AH24" s="726"/>
      <c r="AI24" s="726"/>
      <c r="AJ24" s="727"/>
      <c r="AK24" s="724">
        <v>155</v>
      </c>
      <c r="AL24" s="725"/>
      <c r="AM24" s="726">
        <v>17680000</v>
      </c>
      <c r="AN24" s="726"/>
      <c r="AO24" s="726"/>
      <c r="AP24" s="731"/>
      <c r="AQ24" s="724">
        <f t="shared" si="0"/>
        <v>0</v>
      </c>
      <c r="AR24" s="725"/>
      <c r="AS24" s="725"/>
      <c r="AT24" s="726">
        <f t="shared" si="1"/>
        <v>0</v>
      </c>
      <c r="AU24" s="725"/>
      <c r="AV24" s="725"/>
      <c r="AW24" s="725"/>
      <c r="AX24" s="730"/>
    </row>
    <row r="25" spans="1:50" ht="21.75" customHeight="1">
      <c r="A25" s="721" t="s">
        <v>752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3"/>
      <c r="M25" s="732">
        <v>212</v>
      </c>
      <c r="N25" s="725"/>
      <c r="O25" s="726">
        <v>27880000</v>
      </c>
      <c r="P25" s="726"/>
      <c r="Q25" s="726"/>
      <c r="R25" s="727"/>
      <c r="S25" s="728"/>
      <c r="T25" s="729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6"/>
      <c r="AH25" s="726"/>
      <c r="AI25" s="726"/>
      <c r="AJ25" s="727"/>
      <c r="AK25" s="724">
        <v>212</v>
      </c>
      <c r="AL25" s="725"/>
      <c r="AM25" s="726">
        <v>27880000</v>
      </c>
      <c r="AN25" s="726"/>
      <c r="AO25" s="726"/>
      <c r="AP25" s="731"/>
      <c r="AQ25" s="724">
        <f t="shared" si="0"/>
        <v>0</v>
      </c>
      <c r="AR25" s="725"/>
      <c r="AS25" s="725"/>
      <c r="AT25" s="726">
        <f t="shared" si="1"/>
        <v>0</v>
      </c>
      <c r="AU25" s="725"/>
      <c r="AV25" s="725"/>
      <c r="AW25" s="725"/>
      <c r="AX25" s="730"/>
    </row>
    <row r="26" spans="1:50" ht="21.75" customHeight="1">
      <c r="A26" s="721" t="s">
        <v>753</v>
      </c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3"/>
      <c r="M26" s="732">
        <v>366</v>
      </c>
      <c r="N26" s="725"/>
      <c r="O26" s="726">
        <v>54740000</v>
      </c>
      <c r="P26" s="726"/>
      <c r="Q26" s="726"/>
      <c r="R26" s="727"/>
      <c r="S26" s="728"/>
      <c r="T26" s="729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  <c r="AF26" s="725"/>
      <c r="AG26" s="726"/>
      <c r="AH26" s="726"/>
      <c r="AI26" s="726"/>
      <c r="AJ26" s="727"/>
      <c r="AK26" s="724">
        <v>366</v>
      </c>
      <c r="AL26" s="725"/>
      <c r="AM26" s="726">
        <v>54740000</v>
      </c>
      <c r="AN26" s="726"/>
      <c r="AO26" s="726"/>
      <c r="AP26" s="731"/>
      <c r="AQ26" s="724">
        <f t="shared" si="0"/>
        <v>0</v>
      </c>
      <c r="AR26" s="725"/>
      <c r="AS26" s="725"/>
      <c r="AT26" s="726">
        <f t="shared" si="1"/>
        <v>0</v>
      </c>
      <c r="AU26" s="725"/>
      <c r="AV26" s="725"/>
      <c r="AW26" s="725"/>
      <c r="AX26" s="730"/>
    </row>
    <row r="27" spans="1:50" ht="21.75" customHeight="1" thickBot="1">
      <c r="A27" s="733" t="s">
        <v>754</v>
      </c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5"/>
      <c r="M27" s="732">
        <v>360</v>
      </c>
      <c r="N27" s="725"/>
      <c r="O27" s="726">
        <v>17510000</v>
      </c>
      <c r="P27" s="726"/>
      <c r="Q27" s="726"/>
      <c r="R27" s="727"/>
      <c r="S27" s="728"/>
      <c r="T27" s="729"/>
      <c r="U27" s="725"/>
      <c r="V27" s="725"/>
      <c r="W27" s="725"/>
      <c r="X27" s="725"/>
      <c r="Y27" s="725"/>
      <c r="Z27" s="725"/>
      <c r="AA27" s="725"/>
      <c r="AB27" s="725"/>
      <c r="AC27" s="725"/>
      <c r="AD27" s="725"/>
      <c r="AE27" s="725"/>
      <c r="AF27" s="725"/>
      <c r="AG27" s="726"/>
      <c r="AH27" s="726"/>
      <c r="AI27" s="726"/>
      <c r="AJ27" s="727"/>
      <c r="AK27" s="724">
        <v>347</v>
      </c>
      <c r="AL27" s="725"/>
      <c r="AM27" s="726">
        <v>16830000</v>
      </c>
      <c r="AN27" s="726"/>
      <c r="AO27" s="726"/>
      <c r="AP27" s="731"/>
      <c r="AQ27" s="736">
        <f t="shared" si="0"/>
        <v>-13</v>
      </c>
      <c r="AR27" s="737"/>
      <c r="AS27" s="737"/>
      <c r="AT27" s="738">
        <f t="shared" si="1"/>
        <v>-680000</v>
      </c>
      <c r="AU27" s="737"/>
      <c r="AV27" s="737"/>
      <c r="AW27" s="737"/>
      <c r="AX27" s="739"/>
    </row>
    <row r="28" spans="1:50" s="582" customFormat="1" ht="21.75" customHeight="1" thickBot="1">
      <c r="A28" s="740" t="s">
        <v>664</v>
      </c>
      <c r="B28" s="741"/>
      <c r="C28" s="741"/>
      <c r="D28" s="741"/>
      <c r="E28" s="741"/>
      <c r="F28" s="742"/>
      <c r="G28" s="742"/>
      <c r="H28" s="742"/>
      <c r="I28" s="742"/>
      <c r="J28" s="742"/>
      <c r="K28" s="742"/>
      <c r="L28" s="743"/>
      <c r="M28" s="744">
        <f>SUM(M7:N27)</f>
        <v>113836</v>
      </c>
      <c r="N28" s="745"/>
      <c r="O28" s="746">
        <f>SUM(O7:R27)</f>
        <v>490139326</v>
      </c>
      <c r="P28" s="746"/>
      <c r="Q28" s="746"/>
      <c r="R28" s="747"/>
      <c r="S28" s="748">
        <f>SUM(S7:S27)</f>
        <v>0</v>
      </c>
      <c r="T28" s="745"/>
      <c r="U28" s="749">
        <f>SUM(U7:U27)</f>
        <v>0</v>
      </c>
      <c r="V28" s="750"/>
      <c r="W28" s="750"/>
      <c r="X28" s="744"/>
      <c r="Y28" s="745">
        <f>SUM(Y7:Y27)</f>
        <v>0</v>
      </c>
      <c r="Z28" s="745"/>
      <c r="AA28" s="745">
        <f>SUM(AA7:AA27)</f>
        <v>0</v>
      </c>
      <c r="AB28" s="745"/>
      <c r="AC28" s="745"/>
      <c r="AD28" s="745"/>
      <c r="AE28" s="745">
        <f>SUM(AE7:AE27)</f>
        <v>29</v>
      </c>
      <c r="AF28" s="745"/>
      <c r="AG28" s="746">
        <f>SUM(AG7:AG27)</f>
        <v>1190000</v>
      </c>
      <c r="AH28" s="746"/>
      <c r="AI28" s="746"/>
      <c r="AJ28" s="747"/>
      <c r="AK28" s="748">
        <f>SUM(AK7:AL27)</f>
        <v>113831</v>
      </c>
      <c r="AL28" s="745"/>
      <c r="AM28" s="746">
        <f>SUM(AM7:AP27)</f>
        <v>489884326</v>
      </c>
      <c r="AN28" s="745"/>
      <c r="AO28" s="745"/>
      <c r="AP28" s="751"/>
      <c r="AQ28" s="752">
        <f>SUM(AQ7:AQ27)</f>
        <v>-34</v>
      </c>
      <c r="AR28" s="753"/>
      <c r="AS28" s="754"/>
      <c r="AT28" s="755">
        <f>SUM(AT7:AT27)</f>
        <v>-1445000</v>
      </c>
      <c r="AU28" s="756"/>
      <c r="AV28" s="756"/>
      <c r="AW28" s="756"/>
      <c r="AX28" s="757"/>
    </row>
    <row r="30" ht="22.5" customHeight="1" thickBot="1"/>
    <row r="31" spans="1:50" ht="36" customHeight="1">
      <c r="A31" s="671" t="s">
        <v>653</v>
      </c>
      <c r="B31" s="672"/>
      <c r="C31" s="672"/>
      <c r="D31" s="672"/>
      <c r="E31" s="672"/>
      <c r="F31" s="672"/>
      <c r="G31" s="672"/>
      <c r="H31" s="672"/>
      <c r="I31" s="672"/>
      <c r="J31" s="672"/>
      <c r="K31" s="672"/>
      <c r="L31" s="673"/>
      <c r="M31" s="671" t="s">
        <v>654</v>
      </c>
      <c r="N31" s="672"/>
      <c r="O31" s="672"/>
      <c r="P31" s="672"/>
      <c r="Q31" s="672"/>
      <c r="R31" s="673"/>
      <c r="S31" s="680" t="s">
        <v>655</v>
      </c>
      <c r="T31" s="681"/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2"/>
      <c r="AF31" s="682"/>
      <c r="AG31" s="682"/>
      <c r="AH31" s="682"/>
      <c r="AI31" s="682"/>
      <c r="AJ31" s="683"/>
      <c r="AK31" s="684" t="s">
        <v>656</v>
      </c>
      <c r="AL31" s="685"/>
      <c r="AM31" s="685"/>
      <c r="AN31" s="685"/>
      <c r="AO31" s="685"/>
      <c r="AP31" s="685"/>
      <c r="AQ31" s="688" t="s">
        <v>657</v>
      </c>
      <c r="AR31" s="672"/>
      <c r="AS31" s="672"/>
      <c r="AT31" s="672"/>
      <c r="AU31" s="672"/>
      <c r="AV31" s="672"/>
      <c r="AW31" s="672"/>
      <c r="AX31" s="673"/>
    </row>
    <row r="32" spans="1:50" ht="23.25" customHeight="1">
      <c r="A32" s="674"/>
      <c r="B32" s="675"/>
      <c r="C32" s="675"/>
      <c r="D32" s="675"/>
      <c r="E32" s="675"/>
      <c r="F32" s="675"/>
      <c r="G32" s="675"/>
      <c r="H32" s="675"/>
      <c r="I32" s="675"/>
      <c r="J32" s="675"/>
      <c r="K32" s="675"/>
      <c r="L32" s="676"/>
      <c r="M32" s="677"/>
      <c r="N32" s="678"/>
      <c r="O32" s="678"/>
      <c r="P32" s="678"/>
      <c r="Q32" s="678"/>
      <c r="R32" s="679"/>
      <c r="S32" s="690" t="s">
        <v>658</v>
      </c>
      <c r="T32" s="691"/>
      <c r="U32" s="691"/>
      <c r="V32" s="691"/>
      <c r="W32" s="691"/>
      <c r="X32" s="692"/>
      <c r="Y32" s="691" t="s">
        <v>659</v>
      </c>
      <c r="Z32" s="691"/>
      <c r="AA32" s="691"/>
      <c r="AB32" s="691"/>
      <c r="AC32" s="691"/>
      <c r="AD32" s="692"/>
      <c r="AE32" s="693"/>
      <c r="AF32" s="694"/>
      <c r="AG32" s="694"/>
      <c r="AH32" s="694"/>
      <c r="AI32" s="694"/>
      <c r="AJ32" s="695"/>
      <c r="AK32" s="686"/>
      <c r="AL32" s="687"/>
      <c r="AM32" s="687"/>
      <c r="AN32" s="687"/>
      <c r="AO32" s="687"/>
      <c r="AP32" s="687"/>
      <c r="AQ32" s="689"/>
      <c r="AR32" s="678"/>
      <c r="AS32" s="678"/>
      <c r="AT32" s="678"/>
      <c r="AU32" s="678"/>
      <c r="AV32" s="678"/>
      <c r="AW32" s="678"/>
      <c r="AX32" s="679"/>
    </row>
    <row r="33" spans="1:50" ht="13.5" thickBot="1">
      <c r="A33" s="677"/>
      <c r="B33" s="678"/>
      <c r="C33" s="678"/>
      <c r="D33" s="678"/>
      <c r="E33" s="678"/>
      <c r="F33" s="678"/>
      <c r="G33" s="678"/>
      <c r="H33" s="678"/>
      <c r="I33" s="678"/>
      <c r="J33" s="678"/>
      <c r="K33" s="678"/>
      <c r="L33" s="679"/>
      <c r="M33" s="696" t="s">
        <v>660</v>
      </c>
      <c r="N33" s="697"/>
      <c r="O33" s="698" t="s">
        <v>661</v>
      </c>
      <c r="P33" s="699"/>
      <c r="Q33" s="699"/>
      <c r="R33" s="700"/>
      <c r="S33" s="701" t="s">
        <v>660</v>
      </c>
      <c r="T33" s="702"/>
      <c r="U33" s="703" t="s">
        <v>661</v>
      </c>
      <c r="V33" s="704"/>
      <c r="W33" s="704"/>
      <c r="X33" s="702"/>
      <c r="Y33" s="698" t="s">
        <v>660</v>
      </c>
      <c r="Z33" s="697"/>
      <c r="AA33" s="698" t="s">
        <v>661</v>
      </c>
      <c r="AB33" s="699"/>
      <c r="AC33" s="699"/>
      <c r="AD33" s="697"/>
      <c r="AE33" s="698" t="s">
        <v>660</v>
      </c>
      <c r="AF33" s="697"/>
      <c r="AG33" s="698" t="s">
        <v>661</v>
      </c>
      <c r="AH33" s="699"/>
      <c r="AI33" s="699"/>
      <c r="AJ33" s="700"/>
      <c r="AK33" s="701" t="s">
        <v>660</v>
      </c>
      <c r="AL33" s="702"/>
      <c r="AM33" s="703" t="s">
        <v>661</v>
      </c>
      <c r="AN33" s="704"/>
      <c r="AO33" s="704"/>
      <c r="AP33" s="705"/>
      <c r="AQ33" s="696" t="s">
        <v>660</v>
      </c>
      <c r="AR33" s="699"/>
      <c r="AS33" s="697"/>
      <c r="AT33" s="698" t="s">
        <v>661</v>
      </c>
      <c r="AU33" s="699"/>
      <c r="AV33" s="699"/>
      <c r="AW33" s="699"/>
      <c r="AX33" s="700"/>
    </row>
    <row r="34" spans="1:50" ht="21.75" customHeight="1" thickBot="1">
      <c r="A34" s="740" t="s">
        <v>665</v>
      </c>
      <c r="B34" s="741"/>
      <c r="C34" s="741"/>
      <c r="D34" s="741"/>
      <c r="E34" s="741"/>
      <c r="F34" s="742"/>
      <c r="G34" s="742"/>
      <c r="H34" s="742"/>
      <c r="I34" s="742"/>
      <c r="J34" s="742"/>
      <c r="K34" s="742"/>
      <c r="L34" s="743"/>
      <c r="M34" s="758">
        <f>M28</f>
        <v>113836</v>
      </c>
      <c r="N34" s="746"/>
      <c r="O34" s="746">
        <f>O28</f>
        <v>490139326</v>
      </c>
      <c r="P34" s="746"/>
      <c r="Q34" s="746"/>
      <c r="R34" s="747"/>
      <c r="S34" s="748">
        <f>SUM('[1]normatíva'!S55:T55)</f>
        <v>0</v>
      </c>
      <c r="T34" s="745"/>
      <c r="U34" s="749">
        <f>SUM('[1]normatíva'!U55:X55)</f>
        <v>0</v>
      </c>
      <c r="V34" s="750"/>
      <c r="W34" s="750"/>
      <c r="X34" s="744"/>
      <c r="Y34" s="745">
        <f>SUM('[1]normatíva'!Y55:Z55)</f>
        <v>0</v>
      </c>
      <c r="Z34" s="745"/>
      <c r="AA34" s="745">
        <f>SUM('[1]normatíva'!AA55:AD55)</f>
        <v>0</v>
      </c>
      <c r="AB34" s="745"/>
      <c r="AC34" s="745"/>
      <c r="AD34" s="745"/>
      <c r="AE34" s="745">
        <f>AE28</f>
        <v>29</v>
      </c>
      <c r="AF34" s="745"/>
      <c r="AG34" s="745">
        <f>AG28</f>
        <v>1190000</v>
      </c>
      <c r="AH34" s="745"/>
      <c r="AI34" s="745"/>
      <c r="AJ34" s="751"/>
      <c r="AK34" s="758">
        <f>AK28</f>
        <v>113831</v>
      </c>
      <c r="AL34" s="746"/>
      <c r="AM34" s="746">
        <f>AM28</f>
        <v>489884326</v>
      </c>
      <c r="AN34" s="745"/>
      <c r="AO34" s="745"/>
      <c r="AP34" s="751"/>
      <c r="AQ34" s="752">
        <f>AQ28</f>
        <v>-34</v>
      </c>
      <c r="AR34" s="753"/>
      <c r="AS34" s="754"/>
      <c r="AT34" s="755">
        <f>AT28</f>
        <v>-1445000</v>
      </c>
      <c r="AU34" s="756"/>
      <c r="AV34" s="756"/>
      <c r="AW34" s="756"/>
      <c r="AX34" s="757"/>
    </row>
    <row r="35" spans="1:50" ht="21.75" customHeight="1">
      <c r="A35" s="759" t="s">
        <v>755</v>
      </c>
      <c r="B35" s="760"/>
      <c r="C35" s="760"/>
      <c r="D35" s="760"/>
      <c r="E35" s="760"/>
      <c r="F35" s="761"/>
      <c r="G35" s="761"/>
      <c r="H35" s="761"/>
      <c r="I35" s="761"/>
      <c r="J35" s="761"/>
      <c r="K35" s="761"/>
      <c r="L35" s="762"/>
      <c r="M35" s="709">
        <v>174</v>
      </c>
      <c r="N35" s="710"/>
      <c r="O35" s="763">
        <v>10625000</v>
      </c>
      <c r="P35" s="764"/>
      <c r="Q35" s="764"/>
      <c r="R35" s="765"/>
      <c r="S35" s="713"/>
      <c r="T35" s="714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1"/>
      <c r="AH35" s="711"/>
      <c r="AI35" s="711"/>
      <c r="AJ35" s="712"/>
      <c r="AK35" s="709">
        <v>169</v>
      </c>
      <c r="AL35" s="710"/>
      <c r="AM35" s="711">
        <v>10285000</v>
      </c>
      <c r="AN35" s="711"/>
      <c r="AO35" s="711"/>
      <c r="AP35" s="716"/>
      <c r="AQ35" s="717">
        <f aca="true" t="shared" si="2" ref="AQ35:AQ55">AK35-(M35+S35+Y35+AE35)</f>
        <v>-5</v>
      </c>
      <c r="AR35" s="718"/>
      <c r="AS35" s="718"/>
      <c r="AT35" s="719">
        <f aca="true" t="shared" si="3" ref="AT35:AT55">AM35-(O35+U35+AA35+AG35)</f>
        <v>-340000</v>
      </c>
      <c r="AU35" s="718"/>
      <c r="AV35" s="718"/>
      <c r="AW35" s="718"/>
      <c r="AX35" s="720"/>
    </row>
    <row r="36" spans="1:50" ht="21.75" customHeight="1">
      <c r="A36" s="766" t="s">
        <v>756</v>
      </c>
      <c r="B36" s="767"/>
      <c r="C36" s="767"/>
      <c r="D36" s="767"/>
      <c r="E36" s="767"/>
      <c r="F36" s="768"/>
      <c r="G36" s="768"/>
      <c r="H36" s="768"/>
      <c r="I36" s="768"/>
      <c r="J36" s="768"/>
      <c r="K36" s="768"/>
      <c r="L36" s="769"/>
      <c r="M36" s="724">
        <v>174</v>
      </c>
      <c r="N36" s="725"/>
      <c r="O36" s="731">
        <v>12835000</v>
      </c>
      <c r="P36" s="770"/>
      <c r="Q36" s="770"/>
      <c r="R36" s="771"/>
      <c r="S36" s="728"/>
      <c r="T36" s="729"/>
      <c r="U36" s="725"/>
      <c r="V36" s="725"/>
      <c r="W36" s="725"/>
      <c r="X36" s="725"/>
      <c r="Y36" s="725"/>
      <c r="Z36" s="725"/>
      <c r="AA36" s="725"/>
      <c r="AB36" s="725"/>
      <c r="AC36" s="725"/>
      <c r="AD36" s="725"/>
      <c r="AE36" s="725"/>
      <c r="AF36" s="725"/>
      <c r="AG36" s="726"/>
      <c r="AH36" s="726"/>
      <c r="AI36" s="726"/>
      <c r="AJ36" s="727"/>
      <c r="AK36" s="724">
        <v>170</v>
      </c>
      <c r="AL36" s="725"/>
      <c r="AM36" s="726">
        <v>12580000</v>
      </c>
      <c r="AN36" s="726"/>
      <c r="AO36" s="726"/>
      <c r="AP36" s="731"/>
      <c r="AQ36" s="724">
        <f t="shared" si="2"/>
        <v>-4</v>
      </c>
      <c r="AR36" s="725"/>
      <c r="AS36" s="725"/>
      <c r="AT36" s="726">
        <f t="shared" si="3"/>
        <v>-255000</v>
      </c>
      <c r="AU36" s="725"/>
      <c r="AV36" s="725"/>
      <c r="AW36" s="725"/>
      <c r="AX36" s="730"/>
    </row>
    <row r="37" spans="1:50" ht="21.75" customHeight="1">
      <c r="A37" s="766" t="s">
        <v>757</v>
      </c>
      <c r="B37" s="767"/>
      <c r="C37" s="767"/>
      <c r="D37" s="767"/>
      <c r="E37" s="767"/>
      <c r="F37" s="768"/>
      <c r="G37" s="768"/>
      <c r="H37" s="768"/>
      <c r="I37" s="768"/>
      <c r="J37" s="768"/>
      <c r="K37" s="768"/>
      <c r="L37" s="769"/>
      <c r="M37" s="724">
        <v>320</v>
      </c>
      <c r="N37" s="725"/>
      <c r="O37" s="731">
        <v>18360000</v>
      </c>
      <c r="P37" s="770"/>
      <c r="Q37" s="770"/>
      <c r="R37" s="771"/>
      <c r="S37" s="728"/>
      <c r="T37" s="729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5"/>
      <c r="AG37" s="726"/>
      <c r="AH37" s="726"/>
      <c r="AI37" s="726"/>
      <c r="AJ37" s="727"/>
      <c r="AK37" s="724">
        <v>321</v>
      </c>
      <c r="AL37" s="725"/>
      <c r="AM37" s="726">
        <v>18360000</v>
      </c>
      <c r="AN37" s="726"/>
      <c r="AO37" s="726"/>
      <c r="AP37" s="731"/>
      <c r="AQ37" s="724">
        <f t="shared" si="2"/>
        <v>1</v>
      </c>
      <c r="AR37" s="725"/>
      <c r="AS37" s="725"/>
      <c r="AT37" s="726">
        <f t="shared" si="3"/>
        <v>0</v>
      </c>
      <c r="AU37" s="725"/>
      <c r="AV37" s="725"/>
      <c r="AW37" s="725"/>
      <c r="AX37" s="730"/>
    </row>
    <row r="38" spans="1:50" ht="21.75" customHeight="1">
      <c r="A38" s="766" t="s">
        <v>758</v>
      </c>
      <c r="B38" s="767"/>
      <c r="C38" s="767"/>
      <c r="D38" s="767"/>
      <c r="E38" s="767"/>
      <c r="F38" s="768"/>
      <c r="G38" s="768"/>
      <c r="H38" s="768"/>
      <c r="I38" s="768"/>
      <c r="J38" s="768"/>
      <c r="K38" s="768"/>
      <c r="L38" s="769"/>
      <c r="M38" s="724">
        <v>400</v>
      </c>
      <c r="N38" s="725"/>
      <c r="O38" s="731">
        <v>29920000</v>
      </c>
      <c r="P38" s="770"/>
      <c r="Q38" s="770"/>
      <c r="R38" s="771"/>
      <c r="S38" s="728"/>
      <c r="T38" s="729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6"/>
      <c r="AH38" s="726"/>
      <c r="AI38" s="726"/>
      <c r="AJ38" s="727"/>
      <c r="AK38" s="724">
        <v>370</v>
      </c>
      <c r="AL38" s="725"/>
      <c r="AM38" s="726">
        <v>27710000</v>
      </c>
      <c r="AN38" s="726"/>
      <c r="AO38" s="726"/>
      <c r="AP38" s="731"/>
      <c r="AQ38" s="724">
        <f t="shared" si="2"/>
        <v>-30</v>
      </c>
      <c r="AR38" s="725"/>
      <c r="AS38" s="725"/>
      <c r="AT38" s="726">
        <f t="shared" si="3"/>
        <v>-2210000</v>
      </c>
      <c r="AU38" s="725"/>
      <c r="AV38" s="725"/>
      <c r="AW38" s="725"/>
      <c r="AX38" s="730"/>
    </row>
    <row r="39" spans="1:50" ht="21.75" customHeight="1">
      <c r="A39" s="766" t="s">
        <v>759</v>
      </c>
      <c r="B39" s="767"/>
      <c r="C39" s="767"/>
      <c r="D39" s="767"/>
      <c r="E39" s="767"/>
      <c r="F39" s="768"/>
      <c r="G39" s="768"/>
      <c r="H39" s="768"/>
      <c r="I39" s="768"/>
      <c r="J39" s="768"/>
      <c r="K39" s="768"/>
      <c r="L39" s="769"/>
      <c r="M39" s="724">
        <v>243</v>
      </c>
      <c r="N39" s="725"/>
      <c r="O39" s="731">
        <v>34340000</v>
      </c>
      <c r="P39" s="770"/>
      <c r="Q39" s="770"/>
      <c r="R39" s="771"/>
      <c r="S39" s="728"/>
      <c r="T39" s="729"/>
      <c r="U39" s="725"/>
      <c r="V39" s="725"/>
      <c r="W39" s="725"/>
      <c r="X39" s="725"/>
      <c r="Y39" s="725"/>
      <c r="Z39" s="725"/>
      <c r="AA39" s="725"/>
      <c r="AB39" s="725"/>
      <c r="AC39" s="725"/>
      <c r="AD39" s="725"/>
      <c r="AE39" s="725"/>
      <c r="AF39" s="725"/>
      <c r="AG39" s="726"/>
      <c r="AH39" s="726"/>
      <c r="AI39" s="726"/>
      <c r="AJ39" s="727"/>
      <c r="AK39" s="724">
        <v>243</v>
      </c>
      <c r="AL39" s="725"/>
      <c r="AM39" s="726">
        <v>34340000</v>
      </c>
      <c r="AN39" s="726"/>
      <c r="AO39" s="726"/>
      <c r="AP39" s="731"/>
      <c r="AQ39" s="724">
        <f t="shared" si="2"/>
        <v>0</v>
      </c>
      <c r="AR39" s="725"/>
      <c r="AS39" s="725"/>
      <c r="AT39" s="726">
        <f t="shared" si="3"/>
        <v>0</v>
      </c>
      <c r="AU39" s="725"/>
      <c r="AV39" s="725"/>
      <c r="AW39" s="725"/>
      <c r="AX39" s="730"/>
    </row>
    <row r="40" spans="1:50" ht="21.75" customHeight="1">
      <c r="A40" s="766" t="s">
        <v>760</v>
      </c>
      <c r="B40" s="767"/>
      <c r="C40" s="767"/>
      <c r="D40" s="767"/>
      <c r="E40" s="767"/>
      <c r="F40" s="768"/>
      <c r="G40" s="768"/>
      <c r="H40" s="768"/>
      <c r="I40" s="768"/>
      <c r="J40" s="768"/>
      <c r="K40" s="768"/>
      <c r="L40" s="769"/>
      <c r="M40" s="724">
        <v>227</v>
      </c>
      <c r="N40" s="725"/>
      <c r="O40" s="731">
        <v>34510000</v>
      </c>
      <c r="P40" s="770"/>
      <c r="Q40" s="770"/>
      <c r="R40" s="771"/>
      <c r="S40" s="728"/>
      <c r="T40" s="729"/>
      <c r="U40" s="725"/>
      <c r="V40" s="725"/>
      <c r="W40" s="725"/>
      <c r="X40" s="725"/>
      <c r="Y40" s="725"/>
      <c r="Z40" s="725"/>
      <c r="AA40" s="725"/>
      <c r="AB40" s="725"/>
      <c r="AC40" s="725"/>
      <c r="AD40" s="725"/>
      <c r="AE40" s="725"/>
      <c r="AF40" s="725"/>
      <c r="AG40" s="726"/>
      <c r="AH40" s="726"/>
      <c r="AI40" s="726"/>
      <c r="AJ40" s="727"/>
      <c r="AK40" s="724">
        <v>226</v>
      </c>
      <c r="AL40" s="725"/>
      <c r="AM40" s="726">
        <v>34510000</v>
      </c>
      <c r="AN40" s="726"/>
      <c r="AO40" s="726"/>
      <c r="AP40" s="731"/>
      <c r="AQ40" s="724">
        <f t="shared" si="2"/>
        <v>-1</v>
      </c>
      <c r="AR40" s="725"/>
      <c r="AS40" s="725"/>
      <c r="AT40" s="726">
        <f t="shared" si="3"/>
        <v>0</v>
      </c>
      <c r="AU40" s="725"/>
      <c r="AV40" s="725"/>
      <c r="AW40" s="725"/>
      <c r="AX40" s="730"/>
    </row>
    <row r="41" spans="1:50" ht="21.75" customHeight="1">
      <c r="A41" s="766" t="s">
        <v>761</v>
      </c>
      <c r="B41" s="767"/>
      <c r="C41" s="767"/>
      <c r="D41" s="767"/>
      <c r="E41" s="767"/>
      <c r="F41" s="768"/>
      <c r="G41" s="768"/>
      <c r="H41" s="768"/>
      <c r="I41" s="768"/>
      <c r="J41" s="768"/>
      <c r="K41" s="768"/>
      <c r="L41" s="769"/>
      <c r="M41" s="724">
        <v>324</v>
      </c>
      <c r="N41" s="725"/>
      <c r="O41" s="731">
        <v>58480000</v>
      </c>
      <c r="P41" s="770"/>
      <c r="Q41" s="770"/>
      <c r="R41" s="771"/>
      <c r="S41" s="728"/>
      <c r="T41" s="729"/>
      <c r="U41" s="725"/>
      <c r="V41" s="725"/>
      <c r="W41" s="725"/>
      <c r="X41" s="725"/>
      <c r="Y41" s="725"/>
      <c r="Z41" s="725"/>
      <c r="AA41" s="725"/>
      <c r="AB41" s="725"/>
      <c r="AC41" s="725"/>
      <c r="AD41" s="725"/>
      <c r="AE41" s="725"/>
      <c r="AF41" s="725"/>
      <c r="AG41" s="726"/>
      <c r="AH41" s="726"/>
      <c r="AI41" s="726"/>
      <c r="AJ41" s="727"/>
      <c r="AK41" s="724">
        <v>324</v>
      </c>
      <c r="AL41" s="725"/>
      <c r="AM41" s="726">
        <v>58480000</v>
      </c>
      <c r="AN41" s="726"/>
      <c r="AO41" s="726"/>
      <c r="AP41" s="731"/>
      <c r="AQ41" s="724">
        <f t="shared" si="2"/>
        <v>0</v>
      </c>
      <c r="AR41" s="725"/>
      <c r="AS41" s="725"/>
      <c r="AT41" s="726">
        <f t="shared" si="3"/>
        <v>0</v>
      </c>
      <c r="AU41" s="725"/>
      <c r="AV41" s="725"/>
      <c r="AW41" s="725"/>
      <c r="AX41" s="730"/>
    </row>
    <row r="42" spans="1:50" ht="21.75" customHeight="1">
      <c r="A42" s="766" t="s">
        <v>762</v>
      </c>
      <c r="B42" s="767"/>
      <c r="C42" s="767"/>
      <c r="D42" s="767"/>
      <c r="E42" s="767"/>
      <c r="F42" s="768"/>
      <c r="G42" s="768"/>
      <c r="H42" s="768"/>
      <c r="I42" s="768"/>
      <c r="J42" s="768"/>
      <c r="K42" s="768"/>
      <c r="L42" s="769"/>
      <c r="M42" s="724">
        <v>568</v>
      </c>
      <c r="N42" s="725"/>
      <c r="O42" s="726">
        <v>40205000</v>
      </c>
      <c r="P42" s="726"/>
      <c r="Q42" s="726"/>
      <c r="R42" s="727"/>
      <c r="S42" s="728"/>
      <c r="T42" s="729"/>
      <c r="U42" s="725"/>
      <c r="V42" s="725"/>
      <c r="W42" s="725"/>
      <c r="X42" s="725"/>
      <c r="Y42" s="725"/>
      <c r="Z42" s="725"/>
      <c r="AA42" s="725"/>
      <c r="AB42" s="725"/>
      <c r="AC42" s="725"/>
      <c r="AD42" s="725"/>
      <c r="AE42" s="725">
        <v>-152</v>
      </c>
      <c r="AF42" s="725"/>
      <c r="AG42" s="726">
        <v>-10795000</v>
      </c>
      <c r="AH42" s="726"/>
      <c r="AI42" s="726"/>
      <c r="AJ42" s="727"/>
      <c r="AK42" s="724">
        <v>400</v>
      </c>
      <c r="AL42" s="725"/>
      <c r="AM42" s="726">
        <v>28305000</v>
      </c>
      <c r="AN42" s="726"/>
      <c r="AO42" s="726"/>
      <c r="AP42" s="731"/>
      <c r="AQ42" s="724">
        <f t="shared" si="2"/>
        <v>-16</v>
      </c>
      <c r="AR42" s="725"/>
      <c r="AS42" s="725"/>
      <c r="AT42" s="726">
        <f t="shared" si="3"/>
        <v>-1105000</v>
      </c>
      <c r="AU42" s="725"/>
      <c r="AV42" s="725"/>
      <c r="AW42" s="725"/>
      <c r="AX42" s="730"/>
    </row>
    <row r="43" spans="1:50" ht="21.75" customHeight="1">
      <c r="A43" s="766" t="s">
        <v>763</v>
      </c>
      <c r="B43" s="767"/>
      <c r="C43" s="767"/>
      <c r="D43" s="767"/>
      <c r="E43" s="767"/>
      <c r="F43" s="768"/>
      <c r="G43" s="768"/>
      <c r="H43" s="768"/>
      <c r="I43" s="768"/>
      <c r="J43" s="768"/>
      <c r="K43" s="768"/>
      <c r="L43" s="769"/>
      <c r="M43" s="724">
        <v>388</v>
      </c>
      <c r="N43" s="725"/>
      <c r="O43" s="726">
        <v>35020000</v>
      </c>
      <c r="P43" s="726"/>
      <c r="Q43" s="726"/>
      <c r="R43" s="727"/>
      <c r="S43" s="728"/>
      <c r="T43" s="729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>
        <v>-46</v>
      </c>
      <c r="AF43" s="725"/>
      <c r="AG43" s="726">
        <v>-4165000</v>
      </c>
      <c r="AH43" s="726"/>
      <c r="AI43" s="726"/>
      <c r="AJ43" s="727"/>
      <c r="AK43" s="724">
        <v>336</v>
      </c>
      <c r="AL43" s="725"/>
      <c r="AM43" s="726">
        <v>30345000</v>
      </c>
      <c r="AN43" s="726"/>
      <c r="AO43" s="726"/>
      <c r="AP43" s="731"/>
      <c r="AQ43" s="724">
        <f t="shared" si="2"/>
        <v>-6</v>
      </c>
      <c r="AR43" s="725"/>
      <c r="AS43" s="725"/>
      <c r="AT43" s="726">
        <f t="shared" si="3"/>
        <v>-510000</v>
      </c>
      <c r="AU43" s="725"/>
      <c r="AV43" s="725"/>
      <c r="AW43" s="725"/>
      <c r="AX43" s="730"/>
    </row>
    <row r="44" spans="1:50" ht="21.75" customHeight="1">
      <c r="A44" s="766" t="s">
        <v>764</v>
      </c>
      <c r="B44" s="767"/>
      <c r="C44" s="767"/>
      <c r="D44" s="767"/>
      <c r="E44" s="767"/>
      <c r="F44" s="768"/>
      <c r="G44" s="768"/>
      <c r="H44" s="768"/>
      <c r="I44" s="768"/>
      <c r="J44" s="768"/>
      <c r="K44" s="768"/>
      <c r="L44" s="769"/>
      <c r="M44" s="724">
        <v>196</v>
      </c>
      <c r="N44" s="725"/>
      <c r="O44" s="726">
        <v>24140000</v>
      </c>
      <c r="P44" s="726"/>
      <c r="Q44" s="726"/>
      <c r="R44" s="727"/>
      <c r="S44" s="728"/>
      <c r="T44" s="729"/>
      <c r="U44" s="725"/>
      <c r="V44" s="725"/>
      <c r="W44" s="725"/>
      <c r="X44" s="725"/>
      <c r="Y44" s="725"/>
      <c r="Z44" s="725"/>
      <c r="AA44" s="725"/>
      <c r="AB44" s="725"/>
      <c r="AC44" s="725"/>
      <c r="AD44" s="725"/>
      <c r="AE44" s="725"/>
      <c r="AF44" s="725"/>
      <c r="AG44" s="726"/>
      <c r="AH44" s="726"/>
      <c r="AI44" s="726"/>
      <c r="AJ44" s="727"/>
      <c r="AK44" s="724">
        <v>196</v>
      </c>
      <c r="AL44" s="725"/>
      <c r="AM44" s="726">
        <v>24140000</v>
      </c>
      <c r="AN44" s="726"/>
      <c r="AO44" s="726"/>
      <c r="AP44" s="731"/>
      <c r="AQ44" s="724">
        <f t="shared" si="2"/>
        <v>0</v>
      </c>
      <c r="AR44" s="725"/>
      <c r="AS44" s="725"/>
      <c r="AT44" s="726">
        <f t="shared" si="3"/>
        <v>0</v>
      </c>
      <c r="AU44" s="725"/>
      <c r="AV44" s="725"/>
      <c r="AW44" s="725"/>
      <c r="AX44" s="730"/>
    </row>
    <row r="45" spans="1:50" ht="21.75" customHeight="1">
      <c r="A45" s="766" t="s">
        <v>765</v>
      </c>
      <c r="B45" s="767"/>
      <c r="C45" s="767"/>
      <c r="D45" s="767"/>
      <c r="E45" s="767"/>
      <c r="F45" s="768"/>
      <c r="G45" s="768"/>
      <c r="H45" s="768"/>
      <c r="I45" s="768"/>
      <c r="J45" s="768"/>
      <c r="K45" s="768"/>
      <c r="L45" s="769"/>
      <c r="M45" s="724">
        <v>145</v>
      </c>
      <c r="N45" s="725"/>
      <c r="O45" s="726">
        <v>19210000</v>
      </c>
      <c r="P45" s="726"/>
      <c r="Q45" s="726"/>
      <c r="R45" s="727"/>
      <c r="S45" s="728"/>
      <c r="T45" s="729"/>
      <c r="U45" s="725"/>
      <c r="V45" s="725"/>
      <c r="W45" s="725"/>
      <c r="X45" s="725"/>
      <c r="Y45" s="725"/>
      <c r="Z45" s="725"/>
      <c r="AA45" s="725"/>
      <c r="AB45" s="725"/>
      <c r="AC45" s="725"/>
      <c r="AD45" s="725"/>
      <c r="AE45" s="725"/>
      <c r="AF45" s="725"/>
      <c r="AG45" s="726"/>
      <c r="AH45" s="726"/>
      <c r="AI45" s="726"/>
      <c r="AJ45" s="727"/>
      <c r="AK45" s="724">
        <v>145</v>
      </c>
      <c r="AL45" s="725"/>
      <c r="AM45" s="726">
        <v>19210000</v>
      </c>
      <c r="AN45" s="726"/>
      <c r="AO45" s="726"/>
      <c r="AP45" s="731"/>
      <c r="AQ45" s="724">
        <f t="shared" si="2"/>
        <v>0</v>
      </c>
      <c r="AR45" s="725"/>
      <c r="AS45" s="725"/>
      <c r="AT45" s="726">
        <f t="shared" si="3"/>
        <v>0</v>
      </c>
      <c r="AU45" s="725"/>
      <c r="AV45" s="725"/>
      <c r="AW45" s="725"/>
      <c r="AX45" s="730"/>
    </row>
    <row r="46" spans="1:50" ht="21.75" customHeight="1">
      <c r="A46" s="766" t="s">
        <v>766</v>
      </c>
      <c r="B46" s="767"/>
      <c r="C46" s="767"/>
      <c r="D46" s="767"/>
      <c r="E46" s="767"/>
      <c r="F46" s="768"/>
      <c r="G46" s="768"/>
      <c r="H46" s="768"/>
      <c r="I46" s="768"/>
      <c r="J46" s="768"/>
      <c r="K46" s="768"/>
      <c r="L46" s="769"/>
      <c r="M46" s="724">
        <v>210</v>
      </c>
      <c r="N46" s="725"/>
      <c r="O46" s="726">
        <v>12920000</v>
      </c>
      <c r="P46" s="726"/>
      <c r="Q46" s="726"/>
      <c r="R46" s="727"/>
      <c r="S46" s="728"/>
      <c r="T46" s="729"/>
      <c r="U46" s="725"/>
      <c r="V46" s="725"/>
      <c r="W46" s="725"/>
      <c r="X46" s="725"/>
      <c r="Y46" s="725"/>
      <c r="Z46" s="725"/>
      <c r="AA46" s="725"/>
      <c r="AB46" s="725"/>
      <c r="AC46" s="725"/>
      <c r="AD46" s="725"/>
      <c r="AE46" s="725">
        <v>61</v>
      </c>
      <c r="AF46" s="725"/>
      <c r="AG46" s="726">
        <v>3740000</v>
      </c>
      <c r="AH46" s="726"/>
      <c r="AI46" s="726"/>
      <c r="AJ46" s="727"/>
      <c r="AK46" s="724">
        <v>278</v>
      </c>
      <c r="AL46" s="725"/>
      <c r="AM46" s="726">
        <v>17170000</v>
      </c>
      <c r="AN46" s="726"/>
      <c r="AO46" s="726"/>
      <c r="AP46" s="731"/>
      <c r="AQ46" s="724">
        <f t="shared" si="2"/>
        <v>7</v>
      </c>
      <c r="AR46" s="725"/>
      <c r="AS46" s="725"/>
      <c r="AT46" s="726">
        <f t="shared" si="3"/>
        <v>510000</v>
      </c>
      <c r="AU46" s="725"/>
      <c r="AV46" s="725"/>
      <c r="AW46" s="725"/>
      <c r="AX46" s="730"/>
    </row>
    <row r="47" spans="1:50" ht="21.75" customHeight="1">
      <c r="A47" s="766" t="s">
        <v>767</v>
      </c>
      <c r="B47" s="767"/>
      <c r="C47" s="767"/>
      <c r="D47" s="767"/>
      <c r="E47" s="767"/>
      <c r="F47" s="768"/>
      <c r="G47" s="768"/>
      <c r="H47" s="768"/>
      <c r="I47" s="768"/>
      <c r="J47" s="768"/>
      <c r="K47" s="768"/>
      <c r="L47" s="769"/>
      <c r="M47" s="724">
        <v>150</v>
      </c>
      <c r="N47" s="725"/>
      <c r="O47" s="726">
        <v>9945000</v>
      </c>
      <c r="P47" s="726"/>
      <c r="Q47" s="726"/>
      <c r="R47" s="727"/>
      <c r="S47" s="728"/>
      <c r="T47" s="729"/>
      <c r="U47" s="725"/>
      <c r="V47" s="725"/>
      <c r="W47" s="725"/>
      <c r="X47" s="725"/>
      <c r="Y47" s="725"/>
      <c r="Z47" s="725"/>
      <c r="AA47" s="725"/>
      <c r="AB47" s="725"/>
      <c r="AC47" s="725"/>
      <c r="AD47" s="725"/>
      <c r="AE47" s="725">
        <v>-109</v>
      </c>
      <c r="AF47" s="725"/>
      <c r="AG47" s="726">
        <v>-7225000</v>
      </c>
      <c r="AH47" s="726"/>
      <c r="AI47" s="726"/>
      <c r="AJ47" s="727"/>
      <c r="AK47" s="724">
        <v>41</v>
      </c>
      <c r="AL47" s="725"/>
      <c r="AM47" s="726">
        <v>2720000</v>
      </c>
      <c r="AN47" s="726"/>
      <c r="AO47" s="726"/>
      <c r="AP47" s="731"/>
      <c r="AQ47" s="724">
        <f t="shared" si="2"/>
        <v>0</v>
      </c>
      <c r="AR47" s="725"/>
      <c r="AS47" s="725"/>
      <c r="AT47" s="726">
        <f t="shared" si="3"/>
        <v>0</v>
      </c>
      <c r="AU47" s="725"/>
      <c r="AV47" s="725"/>
      <c r="AW47" s="725"/>
      <c r="AX47" s="730"/>
    </row>
    <row r="48" spans="1:50" ht="21.75" customHeight="1">
      <c r="A48" s="766" t="s">
        <v>768</v>
      </c>
      <c r="B48" s="767"/>
      <c r="C48" s="767"/>
      <c r="D48" s="767"/>
      <c r="E48" s="767"/>
      <c r="F48" s="768"/>
      <c r="G48" s="768"/>
      <c r="H48" s="768"/>
      <c r="I48" s="768"/>
      <c r="J48" s="768"/>
      <c r="K48" s="768"/>
      <c r="L48" s="769"/>
      <c r="M48" s="724">
        <v>158</v>
      </c>
      <c r="N48" s="725"/>
      <c r="O48" s="726">
        <v>11060000</v>
      </c>
      <c r="P48" s="726"/>
      <c r="Q48" s="726"/>
      <c r="R48" s="727"/>
      <c r="S48" s="728"/>
      <c r="T48" s="729"/>
      <c r="U48" s="725"/>
      <c r="V48" s="725"/>
      <c r="W48" s="725"/>
      <c r="X48" s="725"/>
      <c r="Y48" s="725"/>
      <c r="Z48" s="725"/>
      <c r="AA48" s="725"/>
      <c r="AB48" s="725"/>
      <c r="AC48" s="725"/>
      <c r="AD48" s="725"/>
      <c r="AE48" s="725"/>
      <c r="AF48" s="725"/>
      <c r="AG48" s="726"/>
      <c r="AH48" s="726"/>
      <c r="AI48" s="726"/>
      <c r="AJ48" s="727"/>
      <c r="AK48" s="724">
        <v>158</v>
      </c>
      <c r="AL48" s="725"/>
      <c r="AM48" s="726">
        <v>11060000</v>
      </c>
      <c r="AN48" s="726"/>
      <c r="AO48" s="726"/>
      <c r="AP48" s="731"/>
      <c r="AQ48" s="724">
        <f t="shared" si="2"/>
        <v>0</v>
      </c>
      <c r="AR48" s="725"/>
      <c r="AS48" s="725"/>
      <c r="AT48" s="726">
        <f t="shared" si="3"/>
        <v>0</v>
      </c>
      <c r="AU48" s="725"/>
      <c r="AV48" s="725"/>
      <c r="AW48" s="725"/>
      <c r="AX48" s="730"/>
    </row>
    <row r="49" spans="1:50" ht="21.75" customHeight="1">
      <c r="A49" s="766" t="s">
        <v>769</v>
      </c>
      <c r="B49" s="767"/>
      <c r="C49" s="767"/>
      <c r="D49" s="767"/>
      <c r="E49" s="767"/>
      <c r="F49" s="768"/>
      <c r="G49" s="768"/>
      <c r="H49" s="768"/>
      <c r="I49" s="768"/>
      <c r="J49" s="768"/>
      <c r="K49" s="768"/>
      <c r="L49" s="769"/>
      <c r="M49" s="724">
        <v>162</v>
      </c>
      <c r="N49" s="725"/>
      <c r="O49" s="726">
        <v>2890000</v>
      </c>
      <c r="P49" s="726"/>
      <c r="Q49" s="726"/>
      <c r="R49" s="727"/>
      <c r="S49" s="728"/>
      <c r="T49" s="729"/>
      <c r="U49" s="725"/>
      <c r="V49" s="725"/>
      <c r="W49" s="725"/>
      <c r="X49" s="725"/>
      <c r="Y49" s="725"/>
      <c r="Z49" s="725"/>
      <c r="AA49" s="725"/>
      <c r="AB49" s="725"/>
      <c r="AC49" s="725"/>
      <c r="AD49" s="725"/>
      <c r="AE49" s="725">
        <v>-18</v>
      </c>
      <c r="AF49" s="725"/>
      <c r="AG49" s="726">
        <v>-255000</v>
      </c>
      <c r="AH49" s="726"/>
      <c r="AI49" s="726"/>
      <c r="AJ49" s="727"/>
      <c r="AK49" s="724">
        <v>149</v>
      </c>
      <c r="AL49" s="725"/>
      <c r="AM49" s="726">
        <v>2720000</v>
      </c>
      <c r="AN49" s="726"/>
      <c r="AO49" s="726"/>
      <c r="AP49" s="731"/>
      <c r="AQ49" s="724">
        <f t="shared" si="2"/>
        <v>5</v>
      </c>
      <c r="AR49" s="725"/>
      <c r="AS49" s="725"/>
      <c r="AT49" s="726">
        <f t="shared" si="3"/>
        <v>85000</v>
      </c>
      <c r="AU49" s="725"/>
      <c r="AV49" s="725"/>
      <c r="AW49" s="725"/>
      <c r="AX49" s="730"/>
    </row>
    <row r="50" spans="1:50" ht="21.75" customHeight="1">
      <c r="A50" s="766" t="s">
        <v>770</v>
      </c>
      <c r="B50" s="767"/>
      <c r="C50" s="767"/>
      <c r="D50" s="767"/>
      <c r="E50" s="767"/>
      <c r="F50" s="768"/>
      <c r="G50" s="768"/>
      <c r="H50" s="768"/>
      <c r="I50" s="768"/>
      <c r="J50" s="768"/>
      <c r="K50" s="768"/>
      <c r="L50" s="769"/>
      <c r="M50" s="724">
        <v>151</v>
      </c>
      <c r="N50" s="725"/>
      <c r="O50" s="726">
        <v>32012000</v>
      </c>
      <c r="P50" s="726"/>
      <c r="Q50" s="726"/>
      <c r="R50" s="727"/>
      <c r="S50" s="728"/>
      <c r="T50" s="729"/>
      <c r="U50" s="725"/>
      <c r="V50" s="725"/>
      <c r="W50" s="725"/>
      <c r="X50" s="725"/>
      <c r="Y50" s="725"/>
      <c r="Z50" s="725"/>
      <c r="AA50" s="725"/>
      <c r="AB50" s="725"/>
      <c r="AC50" s="725"/>
      <c r="AD50" s="725"/>
      <c r="AE50" s="725"/>
      <c r="AF50" s="725"/>
      <c r="AG50" s="726"/>
      <c r="AH50" s="726"/>
      <c r="AI50" s="726"/>
      <c r="AJ50" s="727"/>
      <c r="AK50" s="724">
        <v>150</v>
      </c>
      <c r="AL50" s="725"/>
      <c r="AM50" s="726">
        <v>31800000</v>
      </c>
      <c r="AN50" s="726"/>
      <c r="AO50" s="726"/>
      <c r="AP50" s="731"/>
      <c r="AQ50" s="724">
        <f t="shared" si="2"/>
        <v>-1</v>
      </c>
      <c r="AR50" s="725"/>
      <c r="AS50" s="725"/>
      <c r="AT50" s="726">
        <f t="shared" si="3"/>
        <v>-212000</v>
      </c>
      <c r="AU50" s="725"/>
      <c r="AV50" s="725"/>
      <c r="AW50" s="725"/>
      <c r="AX50" s="730"/>
    </row>
    <row r="51" spans="1:50" ht="21.75" customHeight="1">
      <c r="A51" s="766" t="s">
        <v>771</v>
      </c>
      <c r="B51" s="767"/>
      <c r="C51" s="767"/>
      <c r="D51" s="767"/>
      <c r="E51" s="767"/>
      <c r="F51" s="768"/>
      <c r="G51" s="768"/>
      <c r="H51" s="768"/>
      <c r="I51" s="768"/>
      <c r="J51" s="768"/>
      <c r="K51" s="768"/>
      <c r="L51" s="769"/>
      <c r="M51" s="724">
        <v>160</v>
      </c>
      <c r="N51" s="725"/>
      <c r="O51" s="726">
        <v>7055000</v>
      </c>
      <c r="P51" s="726"/>
      <c r="Q51" s="726"/>
      <c r="R51" s="727"/>
      <c r="S51" s="728"/>
      <c r="T51" s="729"/>
      <c r="U51" s="725"/>
      <c r="V51" s="725"/>
      <c r="W51" s="725"/>
      <c r="X51" s="725"/>
      <c r="Y51" s="725"/>
      <c r="Z51" s="725"/>
      <c r="AA51" s="725"/>
      <c r="AB51" s="725"/>
      <c r="AC51" s="725"/>
      <c r="AD51" s="725"/>
      <c r="AE51" s="725">
        <v>-58</v>
      </c>
      <c r="AF51" s="725"/>
      <c r="AG51" s="726">
        <v>-2550000</v>
      </c>
      <c r="AH51" s="726"/>
      <c r="AI51" s="726"/>
      <c r="AJ51" s="727"/>
      <c r="AK51" s="724">
        <v>104</v>
      </c>
      <c r="AL51" s="725"/>
      <c r="AM51" s="726">
        <v>4590000</v>
      </c>
      <c r="AN51" s="726"/>
      <c r="AO51" s="726"/>
      <c r="AP51" s="731"/>
      <c r="AQ51" s="724">
        <f t="shared" si="2"/>
        <v>2</v>
      </c>
      <c r="AR51" s="725"/>
      <c r="AS51" s="725"/>
      <c r="AT51" s="726">
        <f t="shared" si="3"/>
        <v>85000</v>
      </c>
      <c r="AU51" s="725"/>
      <c r="AV51" s="725"/>
      <c r="AW51" s="725"/>
      <c r="AX51" s="730"/>
    </row>
    <row r="52" spans="1:50" ht="21.75" customHeight="1">
      <c r="A52" s="766" t="s">
        <v>772</v>
      </c>
      <c r="B52" s="767"/>
      <c r="C52" s="767"/>
      <c r="D52" s="767"/>
      <c r="E52" s="767"/>
      <c r="F52" s="768"/>
      <c r="G52" s="768"/>
      <c r="H52" s="768"/>
      <c r="I52" s="768"/>
      <c r="J52" s="768"/>
      <c r="K52" s="768"/>
      <c r="L52" s="769"/>
      <c r="M52" s="724">
        <v>347</v>
      </c>
      <c r="N52" s="725"/>
      <c r="O52" s="726">
        <v>5320667</v>
      </c>
      <c r="P52" s="726"/>
      <c r="Q52" s="726"/>
      <c r="R52" s="727"/>
      <c r="S52" s="728"/>
      <c r="T52" s="729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6"/>
      <c r="AH52" s="726"/>
      <c r="AI52" s="726"/>
      <c r="AJ52" s="727"/>
      <c r="AK52" s="724">
        <v>308</v>
      </c>
      <c r="AL52" s="725"/>
      <c r="AM52" s="726">
        <v>4722667</v>
      </c>
      <c r="AN52" s="726"/>
      <c r="AO52" s="726"/>
      <c r="AP52" s="731"/>
      <c r="AQ52" s="724">
        <f t="shared" si="2"/>
        <v>-39</v>
      </c>
      <c r="AR52" s="725"/>
      <c r="AS52" s="725"/>
      <c r="AT52" s="726">
        <f t="shared" si="3"/>
        <v>-598000</v>
      </c>
      <c r="AU52" s="725"/>
      <c r="AV52" s="725"/>
      <c r="AW52" s="725"/>
      <c r="AX52" s="730"/>
    </row>
    <row r="53" spans="1:50" ht="21.75" customHeight="1">
      <c r="A53" s="766" t="s">
        <v>773</v>
      </c>
      <c r="B53" s="767"/>
      <c r="C53" s="767"/>
      <c r="D53" s="767"/>
      <c r="E53" s="767"/>
      <c r="F53" s="768"/>
      <c r="G53" s="768"/>
      <c r="H53" s="768"/>
      <c r="I53" s="768"/>
      <c r="J53" s="768"/>
      <c r="K53" s="768"/>
      <c r="L53" s="769"/>
      <c r="M53" s="724">
        <v>358</v>
      </c>
      <c r="N53" s="725"/>
      <c r="O53" s="726">
        <v>7685067</v>
      </c>
      <c r="P53" s="726"/>
      <c r="Q53" s="726"/>
      <c r="R53" s="727"/>
      <c r="S53" s="728"/>
      <c r="T53" s="729"/>
      <c r="U53" s="725"/>
      <c r="V53" s="725"/>
      <c r="W53" s="725"/>
      <c r="X53" s="725"/>
      <c r="Y53" s="725"/>
      <c r="Z53" s="725"/>
      <c r="AA53" s="725"/>
      <c r="AB53" s="725"/>
      <c r="AC53" s="725"/>
      <c r="AD53" s="725"/>
      <c r="AE53" s="725"/>
      <c r="AF53" s="725"/>
      <c r="AG53" s="726"/>
      <c r="AH53" s="726"/>
      <c r="AI53" s="726"/>
      <c r="AJ53" s="727"/>
      <c r="AK53" s="724">
        <v>358</v>
      </c>
      <c r="AL53" s="725"/>
      <c r="AM53" s="726">
        <v>7685067</v>
      </c>
      <c r="AN53" s="726"/>
      <c r="AO53" s="726"/>
      <c r="AP53" s="731"/>
      <c r="AQ53" s="724">
        <f t="shared" si="2"/>
        <v>0</v>
      </c>
      <c r="AR53" s="725"/>
      <c r="AS53" s="725"/>
      <c r="AT53" s="726">
        <f t="shared" si="3"/>
        <v>0</v>
      </c>
      <c r="AU53" s="725"/>
      <c r="AV53" s="725"/>
      <c r="AW53" s="725"/>
      <c r="AX53" s="730"/>
    </row>
    <row r="54" spans="1:50" ht="21.75" customHeight="1">
      <c r="A54" s="766" t="s">
        <v>774</v>
      </c>
      <c r="B54" s="767"/>
      <c r="C54" s="767"/>
      <c r="D54" s="767"/>
      <c r="E54" s="767"/>
      <c r="F54" s="768"/>
      <c r="G54" s="768"/>
      <c r="H54" s="768"/>
      <c r="I54" s="768"/>
      <c r="J54" s="768"/>
      <c r="K54" s="768"/>
      <c r="L54" s="769"/>
      <c r="M54" s="724">
        <v>230</v>
      </c>
      <c r="N54" s="725"/>
      <c r="O54" s="726">
        <v>1870000</v>
      </c>
      <c r="P54" s="726"/>
      <c r="Q54" s="726"/>
      <c r="R54" s="727"/>
      <c r="S54" s="728"/>
      <c r="T54" s="729"/>
      <c r="U54" s="725"/>
      <c r="V54" s="725"/>
      <c r="W54" s="725"/>
      <c r="X54" s="725"/>
      <c r="Y54" s="725"/>
      <c r="Z54" s="725"/>
      <c r="AA54" s="725"/>
      <c r="AB54" s="725"/>
      <c r="AC54" s="725"/>
      <c r="AD54" s="725"/>
      <c r="AE54" s="725"/>
      <c r="AF54" s="725"/>
      <c r="AG54" s="726"/>
      <c r="AH54" s="726"/>
      <c r="AI54" s="726"/>
      <c r="AJ54" s="727"/>
      <c r="AK54" s="724">
        <v>270</v>
      </c>
      <c r="AL54" s="725"/>
      <c r="AM54" s="726">
        <v>2210000</v>
      </c>
      <c r="AN54" s="726"/>
      <c r="AO54" s="726"/>
      <c r="AP54" s="731"/>
      <c r="AQ54" s="724">
        <f t="shared" si="2"/>
        <v>40</v>
      </c>
      <c r="AR54" s="725"/>
      <c r="AS54" s="725"/>
      <c r="AT54" s="726">
        <f t="shared" si="3"/>
        <v>340000</v>
      </c>
      <c r="AU54" s="725"/>
      <c r="AV54" s="725"/>
      <c r="AW54" s="725"/>
      <c r="AX54" s="730"/>
    </row>
    <row r="55" spans="1:50" ht="21.75" customHeight="1" thickBot="1">
      <c r="A55" s="772" t="s">
        <v>775</v>
      </c>
      <c r="B55" s="773"/>
      <c r="C55" s="773"/>
      <c r="D55" s="773"/>
      <c r="E55" s="773"/>
      <c r="F55" s="774"/>
      <c r="G55" s="774"/>
      <c r="H55" s="774"/>
      <c r="I55" s="774"/>
      <c r="J55" s="774"/>
      <c r="K55" s="774"/>
      <c r="L55" s="775"/>
      <c r="M55" s="724">
        <v>80</v>
      </c>
      <c r="N55" s="725"/>
      <c r="O55" s="726">
        <v>425000</v>
      </c>
      <c r="P55" s="726"/>
      <c r="Q55" s="726"/>
      <c r="R55" s="727"/>
      <c r="S55" s="728"/>
      <c r="T55" s="729"/>
      <c r="U55" s="725"/>
      <c r="V55" s="725"/>
      <c r="W55" s="725"/>
      <c r="X55" s="725"/>
      <c r="Y55" s="725"/>
      <c r="Z55" s="725"/>
      <c r="AA55" s="725"/>
      <c r="AB55" s="725"/>
      <c r="AC55" s="725"/>
      <c r="AD55" s="725"/>
      <c r="AE55" s="725"/>
      <c r="AF55" s="725"/>
      <c r="AG55" s="726"/>
      <c r="AH55" s="726"/>
      <c r="AI55" s="726"/>
      <c r="AJ55" s="727"/>
      <c r="AK55" s="724">
        <v>112</v>
      </c>
      <c r="AL55" s="725"/>
      <c r="AM55" s="726">
        <v>595000</v>
      </c>
      <c r="AN55" s="726"/>
      <c r="AO55" s="726"/>
      <c r="AP55" s="731"/>
      <c r="AQ55" s="736">
        <f t="shared" si="2"/>
        <v>32</v>
      </c>
      <c r="AR55" s="737"/>
      <c r="AS55" s="737"/>
      <c r="AT55" s="738">
        <f t="shared" si="3"/>
        <v>170000</v>
      </c>
      <c r="AU55" s="737"/>
      <c r="AV55" s="737"/>
      <c r="AW55" s="737"/>
      <c r="AX55" s="739"/>
    </row>
    <row r="56" spans="1:50" ht="21.75" customHeight="1" thickBot="1">
      <c r="A56" s="740" t="s">
        <v>664</v>
      </c>
      <c r="B56" s="741"/>
      <c r="C56" s="741"/>
      <c r="D56" s="741"/>
      <c r="E56" s="741"/>
      <c r="F56" s="742"/>
      <c r="G56" s="742"/>
      <c r="H56" s="742"/>
      <c r="I56" s="742"/>
      <c r="J56" s="742"/>
      <c r="K56" s="742"/>
      <c r="L56" s="743"/>
      <c r="M56" s="748">
        <f>SUM(M34:N55)</f>
        <v>119001</v>
      </c>
      <c r="N56" s="745"/>
      <c r="O56" s="746">
        <f>SUM(O34:R55)</f>
        <v>898967060</v>
      </c>
      <c r="P56" s="746"/>
      <c r="Q56" s="746"/>
      <c r="R56" s="747"/>
      <c r="S56" s="748">
        <f>SUM(S34:S55)</f>
        <v>0</v>
      </c>
      <c r="T56" s="745"/>
      <c r="U56" s="745">
        <f>SUM(U34:U55)</f>
        <v>0</v>
      </c>
      <c r="V56" s="745"/>
      <c r="W56" s="745"/>
      <c r="X56" s="745"/>
      <c r="Y56" s="745">
        <f>SUM(Y34:Y55)</f>
        <v>0</v>
      </c>
      <c r="Z56" s="745"/>
      <c r="AA56" s="745">
        <f>SUM(AA34:AA55)</f>
        <v>0</v>
      </c>
      <c r="AB56" s="745"/>
      <c r="AC56" s="745"/>
      <c r="AD56" s="745"/>
      <c r="AE56" s="745">
        <f>SUM(AE34:AF55)</f>
        <v>-293</v>
      </c>
      <c r="AF56" s="745"/>
      <c r="AG56" s="746">
        <f>SUM(AG34:AJ55)</f>
        <v>-20060000</v>
      </c>
      <c r="AH56" s="746"/>
      <c r="AI56" s="746"/>
      <c r="AJ56" s="747"/>
      <c r="AK56" s="758">
        <f>SUM(AK34:AL55)</f>
        <v>118659</v>
      </c>
      <c r="AL56" s="746"/>
      <c r="AM56" s="746">
        <f>SUM(AM34:AP55)</f>
        <v>873422060</v>
      </c>
      <c r="AN56" s="746"/>
      <c r="AO56" s="746"/>
      <c r="AP56" s="747"/>
      <c r="AQ56" s="752">
        <f>SUM(AQ34:AQ55)</f>
        <v>-49</v>
      </c>
      <c r="AR56" s="753"/>
      <c r="AS56" s="754"/>
      <c r="AT56" s="755">
        <f>SUM(AT34:AT55)</f>
        <v>-5485000</v>
      </c>
      <c r="AU56" s="756"/>
      <c r="AV56" s="756"/>
      <c r="AW56" s="756"/>
      <c r="AX56" s="757"/>
    </row>
    <row r="58" spans="1:49" ht="13.5" thickBot="1">
      <c r="A58" s="574"/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634"/>
      <c r="AR58" s="634"/>
      <c r="AS58" s="634"/>
      <c r="AT58" s="634"/>
      <c r="AU58" s="634"/>
      <c r="AV58" s="634"/>
      <c r="AW58" s="580" t="s">
        <v>652</v>
      </c>
    </row>
    <row r="59" spans="1:50" ht="12.75">
      <c r="A59" s="671" t="s">
        <v>653</v>
      </c>
      <c r="B59" s="672"/>
      <c r="C59" s="672"/>
      <c r="D59" s="672"/>
      <c r="E59" s="672"/>
      <c r="F59" s="672"/>
      <c r="G59" s="672"/>
      <c r="H59" s="672"/>
      <c r="I59" s="672"/>
      <c r="J59" s="672"/>
      <c r="K59" s="672"/>
      <c r="L59" s="673"/>
      <c r="M59" s="671" t="s">
        <v>654</v>
      </c>
      <c r="N59" s="672"/>
      <c r="O59" s="672"/>
      <c r="P59" s="672"/>
      <c r="Q59" s="672"/>
      <c r="R59" s="673"/>
      <c r="S59" s="680" t="s">
        <v>655</v>
      </c>
      <c r="T59" s="681"/>
      <c r="U59" s="681"/>
      <c r="V59" s="681"/>
      <c r="W59" s="681"/>
      <c r="X59" s="681"/>
      <c r="Y59" s="681"/>
      <c r="Z59" s="681"/>
      <c r="AA59" s="681"/>
      <c r="AB59" s="681"/>
      <c r="AC59" s="681"/>
      <c r="AD59" s="681"/>
      <c r="AE59" s="682"/>
      <c r="AF59" s="682"/>
      <c r="AG59" s="682"/>
      <c r="AH59" s="682"/>
      <c r="AI59" s="682"/>
      <c r="AJ59" s="683"/>
      <c r="AK59" s="684" t="s">
        <v>656</v>
      </c>
      <c r="AL59" s="685"/>
      <c r="AM59" s="685"/>
      <c r="AN59" s="685"/>
      <c r="AO59" s="685"/>
      <c r="AP59" s="685"/>
      <c r="AQ59" s="688" t="s">
        <v>657</v>
      </c>
      <c r="AR59" s="672"/>
      <c r="AS59" s="672"/>
      <c r="AT59" s="672"/>
      <c r="AU59" s="672"/>
      <c r="AV59" s="672"/>
      <c r="AW59" s="672"/>
      <c r="AX59" s="673"/>
    </row>
    <row r="60" spans="1:50" ht="12.75">
      <c r="A60" s="674"/>
      <c r="B60" s="675"/>
      <c r="C60" s="675"/>
      <c r="D60" s="675"/>
      <c r="E60" s="675"/>
      <c r="F60" s="675"/>
      <c r="G60" s="675"/>
      <c r="H60" s="675"/>
      <c r="I60" s="675"/>
      <c r="J60" s="675"/>
      <c r="K60" s="675"/>
      <c r="L60" s="676"/>
      <c r="M60" s="677"/>
      <c r="N60" s="678"/>
      <c r="O60" s="678"/>
      <c r="P60" s="678"/>
      <c r="Q60" s="678"/>
      <c r="R60" s="679"/>
      <c r="S60" s="690" t="s">
        <v>658</v>
      </c>
      <c r="T60" s="691"/>
      <c r="U60" s="691"/>
      <c r="V60" s="691"/>
      <c r="W60" s="691"/>
      <c r="X60" s="692"/>
      <c r="Y60" s="776" t="s">
        <v>659</v>
      </c>
      <c r="Z60" s="691"/>
      <c r="AA60" s="691"/>
      <c r="AB60" s="691"/>
      <c r="AC60" s="691"/>
      <c r="AD60" s="692"/>
      <c r="AE60" s="693"/>
      <c r="AF60" s="694"/>
      <c r="AG60" s="694"/>
      <c r="AH60" s="694"/>
      <c r="AI60" s="694"/>
      <c r="AJ60" s="695"/>
      <c r="AK60" s="686"/>
      <c r="AL60" s="687"/>
      <c r="AM60" s="687"/>
      <c r="AN60" s="687"/>
      <c r="AO60" s="687"/>
      <c r="AP60" s="687"/>
      <c r="AQ60" s="689"/>
      <c r="AR60" s="678"/>
      <c r="AS60" s="678"/>
      <c r="AT60" s="678"/>
      <c r="AU60" s="678"/>
      <c r="AV60" s="678"/>
      <c r="AW60" s="678"/>
      <c r="AX60" s="679"/>
    </row>
    <row r="61" spans="1:50" ht="28.5" customHeight="1" thickBot="1">
      <c r="A61" s="677"/>
      <c r="B61" s="678"/>
      <c r="C61" s="678"/>
      <c r="D61" s="678"/>
      <c r="E61" s="678"/>
      <c r="F61" s="678"/>
      <c r="G61" s="678"/>
      <c r="H61" s="678"/>
      <c r="I61" s="678"/>
      <c r="J61" s="678"/>
      <c r="K61" s="678"/>
      <c r="L61" s="679"/>
      <c r="M61" s="696" t="s">
        <v>660</v>
      </c>
      <c r="N61" s="697"/>
      <c r="O61" s="698" t="s">
        <v>661</v>
      </c>
      <c r="P61" s="699"/>
      <c r="Q61" s="699"/>
      <c r="R61" s="700"/>
      <c r="S61" s="696" t="s">
        <v>660</v>
      </c>
      <c r="T61" s="697"/>
      <c r="U61" s="698" t="s">
        <v>661</v>
      </c>
      <c r="V61" s="699"/>
      <c r="W61" s="699"/>
      <c r="X61" s="697"/>
      <c r="Y61" s="698" t="s">
        <v>660</v>
      </c>
      <c r="Z61" s="697"/>
      <c r="AA61" s="698" t="s">
        <v>661</v>
      </c>
      <c r="AB61" s="699"/>
      <c r="AC61" s="699"/>
      <c r="AD61" s="697"/>
      <c r="AE61" s="698" t="s">
        <v>660</v>
      </c>
      <c r="AF61" s="697"/>
      <c r="AG61" s="698" t="s">
        <v>661</v>
      </c>
      <c r="AH61" s="699"/>
      <c r="AI61" s="699"/>
      <c r="AJ61" s="700"/>
      <c r="AK61" s="701" t="s">
        <v>660</v>
      </c>
      <c r="AL61" s="702"/>
      <c r="AM61" s="703" t="s">
        <v>661</v>
      </c>
      <c r="AN61" s="704"/>
      <c r="AO61" s="704"/>
      <c r="AP61" s="705"/>
      <c r="AQ61" s="696" t="s">
        <v>660</v>
      </c>
      <c r="AR61" s="699"/>
      <c r="AS61" s="697"/>
      <c r="AT61" s="698" t="s">
        <v>661</v>
      </c>
      <c r="AU61" s="699"/>
      <c r="AV61" s="699"/>
      <c r="AW61" s="699"/>
      <c r="AX61" s="700"/>
    </row>
    <row r="62" spans="1:50" ht="21.75" customHeight="1" thickBot="1">
      <c r="A62" s="740" t="s">
        <v>665</v>
      </c>
      <c r="B62" s="741"/>
      <c r="C62" s="741"/>
      <c r="D62" s="741"/>
      <c r="E62" s="741"/>
      <c r="F62" s="742"/>
      <c r="G62" s="742"/>
      <c r="H62" s="742"/>
      <c r="I62" s="742"/>
      <c r="J62" s="742"/>
      <c r="K62" s="742"/>
      <c r="L62" s="743"/>
      <c r="M62" s="758">
        <f>M56</f>
        <v>119001</v>
      </c>
      <c r="N62" s="746"/>
      <c r="O62" s="746">
        <f>O56</f>
        <v>898967060</v>
      </c>
      <c r="P62" s="746"/>
      <c r="Q62" s="746"/>
      <c r="R62" s="747"/>
      <c r="S62" s="777" t="e">
        <f>SUM(#REF!)</f>
        <v>#REF!</v>
      </c>
      <c r="T62" s="744"/>
      <c r="U62" s="749" t="e">
        <f>SUM(#REF!)</f>
        <v>#REF!</v>
      </c>
      <c r="V62" s="750"/>
      <c r="W62" s="750"/>
      <c r="X62" s="744"/>
      <c r="Y62" s="749" t="e">
        <f>SUM(#REF!)</f>
        <v>#REF!</v>
      </c>
      <c r="Z62" s="744"/>
      <c r="AA62" s="749" t="e">
        <f>SUM(#REF!)</f>
        <v>#REF!</v>
      </c>
      <c r="AB62" s="750"/>
      <c r="AC62" s="750"/>
      <c r="AD62" s="744"/>
      <c r="AE62" s="745">
        <f>AE56</f>
        <v>-293</v>
      </c>
      <c r="AF62" s="745"/>
      <c r="AG62" s="746">
        <f>AG56</f>
        <v>-20060000</v>
      </c>
      <c r="AH62" s="746"/>
      <c r="AI62" s="746"/>
      <c r="AJ62" s="747"/>
      <c r="AK62" s="758">
        <f>AK56</f>
        <v>118659</v>
      </c>
      <c r="AL62" s="746"/>
      <c r="AM62" s="746">
        <f>AM56</f>
        <v>873422060</v>
      </c>
      <c r="AN62" s="746"/>
      <c r="AO62" s="746"/>
      <c r="AP62" s="747"/>
      <c r="AQ62" s="752">
        <f>AQ56</f>
        <v>-49</v>
      </c>
      <c r="AR62" s="753"/>
      <c r="AS62" s="754"/>
      <c r="AT62" s="755">
        <f>AT56</f>
        <v>-5485000</v>
      </c>
      <c r="AU62" s="756"/>
      <c r="AV62" s="756"/>
      <c r="AW62" s="756"/>
      <c r="AX62" s="757"/>
    </row>
    <row r="63" spans="1:50" ht="21.75" customHeight="1">
      <c r="A63" s="759" t="s">
        <v>776</v>
      </c>
      <c r="B63" s="760"/>
      <c r="C63" s="760"/>
      <c r="D63" s="760"/>
      <c r="E63" s="760"/>
      <c r="F63" s="761"/>
      <c r="G63" s="761"/>
      <c r="H63" s="761"/>
      <c r="I63" s="761"/>
      <c r="J63" s="761"/>
      <c r="K63" s="761"/>
      <c r="L63" s="762"/>
      <c r="M63" s="709">
        <v>205</v>
      </c>
      <c r="N63" s="710"/>
      <c r="O63" s="711">
        <v>2210000</v>
      </c>
      <c r="P63" s="711"/>
      <c r="Q63" s="711"/>
      <c r="R63" s="712"/>
      <c r="S63" s="778"/>
      <c r="T63" s="779"/>
      <c r="U63" s="780"/>
      <c r="V63" s="764"/>
      <c r="W63" s="764"/>
      <c r="X63" s="781"/>
      <c r="Y63" s="780"/>
      <c r="Z63" s="781"/>
      <c r="AA63" s="780"/>
      <c r="AB63" s="764"/>
      <c r="AC63" s="764"/>
      <c r="AD63" s="781"/>
      <c r="AE63" s="710"/>
      <c r="AF63" s="710"/>
      <c r="AG63" s="710"/>
      <c r="AH63" s="710"/>
      <c r="AI63" s="710"/>
      <c r="AJ63" s="710"/>
      <c r="AK63" s="709">
        <v>187</v>
      </c>
      <c r="AL63" s="710"/>
      <c r="AM63" s="711">
        <v>2040000</v>
      </c>
      <c r="AN63" s="711"/>
      <c r="AO63" s="711"/>
      <c r="AP63" s="716"/>
      <c r="AQ63" s="717">
        <f aca="true" t="shared" si="4" ref="AQ63:AQ83">AK63-(M63+S63+Y63+AE63)</f>
        <v>-18</v>
      </c>
      <c r="AR63" s="718"/>
      <c r="AS63" s="718"/>
      <c r="AT63" s="719">
        <f aca="true" t="shared" si="5" ref="AT63:AT83">AM63-(O63+U63+AA63+AG63)</f>
        <v>-170000</v>
      </c>
      <c r="AU63" s="718"/>
      <c r="AV63" s="718"/>
      <c r="AW63" s="718"/>
      <c r="AX63" s="720"/>
    </row>
    <row r="64" spans="1:50" ht="21.75" customHeight="1">
      <c r="A64" s="766" t="s">
        <v>777</v>
      </c>
      <c r="B64" s="767"/>
      <c r="C64" s="767"/>
      <c r="D64" s="767"/>
      <c r="E64" s="767"/>
      <c r="F64" s="768"/>
      <c r="G64" s="768"/>
      <c r="H64" s="768"/>
      <c r="I64" s="768"/>
      <c r="J64" s="768"/>
      <c r="K64" s="768"/>
      <c r="L64" s="769"/>
      <c r="M64" s="724">
        <v>115</v>
      </c>
      <c r="N64" s="725"/>
      <c r="O64" s="726">
        <v>1530000</v>
      </c>
      <c r="P64" s="726"/>
      <c r="Q64" s="726"/>
      <c r="R64" s="727"/>
      <c r="S64" s="782"/>
      <c r="T64" s="783"/>
      <c r="U64" s="784"/>
      <c r="V64" s="770"/>
      <c r="W64" s="770"/>
      <c r="X64" s="732"/>
      <c r="Y64" s="784"/>
      <c r="Z64" s="732"/>
      <c r="AA64" s="784"/>
      <c r="AB64" s="770"/>
      <c r="AC64" s="770"/>
      <c r="AD64" s="732"/>
      <c r="AE64" s="725"/>
      <c r="AF64" s="725"/>
      <c r="AG64" s="725"/>
      <c r="AH64" s="725"/>
      <c r="AI64" s="725"/>
      <c r="AJ64" s="725"/>
      <c r="AK64" s="724">
        <v>108</v>
      </c>
      <c r="AL64" s="725"/>
      <c r="AM64" s="726">
        <v>1445000</v>
      </c>
      <c r="AN64" s="726"/>
      <c r="AO64" s="726"/>
      <c r="AP64" s="731"/>
      <c r="AQ64" s="724">
        <f t="shared" si="4"/>
        <v>-7</v>
      </c>
      <c r="AR64" s="725"/>
      <c r="AS64" s="725"/>
      <c r="AT64" s="726">
        <f t="shared" si="5"/>
        <v>-85000</v>
      </c>
      <c r="AU64" s="725"/>
      <c r="AV64" s="725"/>
      <c r="AW64" s="725"/>
      <c r="AX64" s="730"/>
    </row>
    <row r="65" spans="1:50" ht="21.75" customHeight="1">
      <c r="A65" s="766" t="s">
        <v>778</v>
      </c>
      <c r="B65" s="767"/>
      <c r="C65" s="767"/>
      <c r="D65" s="767"/>
      <c r="E65" s="767"/>
      <c r="F65" s="768"/>
      <c r="G65" s="768"/>
      <c r="H65" s="768"/>
      <c r="I65" s="768"/>
      <c r="J65" s="768"/>
      <c r="K65" s="768"/>
      <c r="L65" s="769"/>
      <c r="M65" s="724">
        <v>76</v>
      </c>
      <c r="N65" s="725"/>
      <c r="O65" s="726">
        <v>1105000</v>
      </c>
      <c r="P65" s="726"/>
      <c r="Q65" s="726"/>
      <c r="R65" s="727"/>
      <c r="S65" s="782"/>
      <c r="T65" s="783"/>
      <c r="U65" s="784"/>
      <c r="V65" s="770"/>
      <c r="W65" s="770"/>
      <c r="X65" s="732"/>
      <c r="Y65" s="784"/>
      <c r="Z65" s="732"/>
      <c r="AA65" s="784"/>
      <c r="AB65" s="770"/>
      <c r="AC65" s="770"/>
      <c r="AD65" s="732"/>
      <c r="AE65" s="725"/>
      <c r="AF65" s="725"/>
      <c r="AG65" s="725"/>
      <c r="AH65" s="725"/>
      <c r="AI65" s="725"/>
      <c r="AJ65" s="725"/>
      <c r="AK65" s="724">
        <v>78</v>
      </c>
      <c r="AL65" s="725"/>
      <c r="AM65" s="726">
        <v>1105000</v>
      </c>
      <c r="AN65" s="726"/>
      <c r="AO65" s="726"/>
      <c r="AP65" s="731"/>
      <c r="AQ65" s="724">
        <f t="shared" si="4"/>
        <v>2</v>
      </c>
      <c r="AR65" s="725"/>
      <c r="AS65" s="725"/>
      <c r="AT65" s="726">
        <f t="shared" si="5"/>
        <v>0</v>
      </c>
      <c r="AU65" s="725"/>
      <c r="AV65" s="725"/>
      <c r="AW65" s="725"/>
      <c r="AX65" s="730"/>
    </row>
    <row r="66" spans="1:50" ht="21.75" customHeight="1">
      <c r="A66" s="766" t="s">
        <v>779</v>
      </c>
      <c r="B66" s="767"/>
      <c r="C66" s="767"/>
      <c r="D66" s="767"/>
      <c r="E66" s="767"/>
      <c r="F66" s="768"/>
      <c r="G66" s="768"/>
      <c r="H66" s="768"/>
      <c r="I66" s="768"/>
      <c r="J66" s="768"/>
      <c r="K66" s="768"/>
      <c r="L66" s="769"/>
      <c r="M66" s="724">
        <v>184</v>
      </c>
      <c r="N66" s="725"/>
      <c r="O66" s="726">
        <v>4906667</v>
      </c>
      <c r="P66" s="726"/>
      <c r="Q66" s="726"/>
      <c r="R66" s="727"/>
      <c r="S66" s="782"/>
      <c r="T66" s="783"/>
      <c r="U66" s="784"/>
      <c r="V66" s="770"/>
      <c r="W66" s="770"/>
      <c r="X66" s="732"/>
      <c r="Y66" s="784"/>
      <c r="Z66" s="732"/>
      <c r="AA66" s="784"/>
      <c r="AB66" s="770"/>
      <c r="AC66" s="770"/>
      <c r="AD66" s="732"/>
      <c r="AE66" s="725"/>
      <c r="AF66" s="725"/>
      <c r="AG66" s="725"/>
      <c r="AH66" s="725"/>
      <c r="AI66" s="725"/>
      <c r="AJ66" s="725"/>
      <c r="AK66" s="724">
        <v>289</v>
      </c>
      <c r="AL66" s="725"/>
      <c r="AM66" s="726">
        <v>7706667</v>
      </c>
      <c r="AN66" s="726"/>
      <c r="AO66" s="726"/>
      <c r="AP66" s="731"/>
      <c r="AQ66" s="724">
        <f t="shared" si="4"/>
        <v>105</v>
      </c>
      <c r="AR66" s="725"/>
      <c r="AS66" s="725"/>
      <c r="AT66" s="726">
        <f t="shared" si="5"/>
        <v>2800000</v>
      </c>
      <c r="AU66" s="725"/>
      <c r="AV66" s="725"/>
      <c r="AW66" s="725"/>
      <c r="AX66" s="730"/>
    </row>
    <row r="67" spans="1:50" ht="21.75" customHeight="1">
      <c r="A67" s="766" t="s">
        <v>780</v>
      </c>
      <c r="B67" s="767"/>
      <c r="C67" s="767"/>
      <c r="D67" s="767"/>
      <c r="E67" s="767"/>
      <c r="F67" s="768"/>
      <c r="G67" s="768"/>
      <c r="H67" s="768"/>
      <c r="I67" s="768"/>
      <c r="J67" s="768"/>
      <c r="K67" s="768"/>
      <c r="L67" s="769"/>
      <c r="M67" s="724">
        <v>230</v>
      </c>
      <c r="N67" s="725"/>
      <c r="O67" s="726">
        <v>3066667</v>
      </c>
      <c r="P67" s="726"/>
      <c r="Q67" s="726"/>
      <c r="R67" s="727"/>
      <c r="S67" s="782"/>
      <c r="T67" s="783"/>
      <c r="U67" s="784"/>
      <c r="V67" s="770"/>
      <c r="W67" s="770"/>
      <c r="X67" s="732"/>
      <c r="Y67" s="784"/>
      <c r="Z67" s="732"/>
      <c r="AA67" s="784"/>
      <c r="AB67" s="770"/>
      <c r="AC67" s="770"/>
      <c r="AD67" s="732"/>
      <c r="AE67" s="725">
        <v>-60</v>
      </c>
      <c r="AF67" s="725"/>
      <c r="AG67" s="726">
        <v>-800000</v>
      </c>
      <c r="AH67" s="726"/>
      <c r="AI67" s="726"/>
      <c r="AJ67" s="726"/>
      <c r="AK67" s="724">
        <v>235</v>
      </c>
      <c r="AL67" s="725"/>
      <c r="AM67" s="726">
        <v>3133333</v>
      </c>
      <c r="AN67" s="726"/>
      <c r="AO67" s="726"/>
      <c r="AP67" s="731"/>
      <c r="AQ67" s="724">
        <f t="shared" si="4"/>
        <v>65</v>
      </c>
      <c r="AR67" s="725"/>
      <c r="AS67" s="725"/>
      <c r="AT67" s="726">
        <f t="shared" si="5"/>
        <v>866666</v>
      </c>
      <c r="AU67" s="725"/>
      <c r="AV67" s="725"/>
      <c r="AW67" s="725"/>
      <c r="AX67" s="730"/>
    </row>
    <row r="68" spans="1:50" ht="21.75" customHeight="1">
      <c r="A68" s="766" t="s">
        <v>781</v>
      </c>
      <c r="B68" s="767"/>
      <c r="C68" s="767"/>
      <c r="D68" s="767"/>
      <c r="E68" s="767"/>
      <c r="F68" s="768"/>
      <c r="G68" s="768"/>
      <c r="H68" s="768"/>
      <c r="I68" s="768"/>
      <c r="J68" s="768"/>
      <c r="K68" s="768"/>
      <c r="L68" s="769"/>
      <c r="M68" s="724">
        <v>144</v>
      </c>
      <c r="N68" s="725"/>
      <c r="O68" s="726">
        <v>10752000</v>
      </c>
      <c r="P68" s="726"/>
      <c r="Q68" s="726"/>
      <c r="R68" s="727"/>
      <c r="S68" s="782"/>
      <c r="T68" s="783"/>
      <c r="U68" s="784"/>
      <c r="V68" s="770"/>
      <c r="W68" s="770"/>
      <c r="X68" s="732"/>
      <c r="Y68" s="784"/>
      <c r="Z68" s="732"/>
      <c r="AA68" s="784"/>
      <c r="AB68" s="770"/>
      <c r="AC68" s="770"/>
      <c r="AD68" s="732"/>
      <c r="AE68" s="725"/>
      <c r="AF68" s="725"/>
      <c r="AG68" s="726"/>
      <c r="AH68" s="726"/>
      <c r="AI68" s="726"/>
      <c r="AJ68" s="726"/>
      <c r="AK68" s="724">
        <v>18</v>
      </c>
      <c r="AL68" s="725"/>
      <c r="AM68" s="726">
        <v>1344000</v>
      </c>
      <c r="AN68" s="726"/>
      <c r="AO68" s="726"/>
      <c r="AP68" s="731"/>
      <c r="AQ68" s="724">
        <f t="shared" si="4"/>
        <v>-126</v>
      </c>
      <c r="AR68" s="725"/>
      <c r="AS68" s="725"/>
      <c r="AT68" s="726">
        <f t="shared" si="5"/>
        <v>-9408000</v>
      </c>
      <c r="AU68" s="725"/>
      <c r="AV68" s="725"/>
      <c r="AW68" s="725"/>
      <c r="AX68" s="730"/>
    </row>
    <row r="69" spans="1:50" ht="21.75" customHeight="1">
      <c r="A69" s="766" t="s">
        <v>782</v>
      </c>
      <c r="B69" s="767"/>
      <c r="C69" s="767"/>
      <c r="D69" s="767"/>
      <c r="E69" s="767"/>
      <c r="F69" s="768"/>
      <c r="G69" s="768"/>
      <c r="H69" s="768"/>
      <c r="I69" s="768"/>
      <c r="J69" s="768"/>
      <c r="K69" s="768"/>
      <c r="L69" s="769"/>
      <c r="M69" s="724">
        <v>170</v>
      </c>
      <c r="N69" s="725"/>
      <c r="O69" s="726">
        <v>6346667</v>
      </c>
      <c r="P69" s="726"/>
      <c r="Q69" s="726"/>
      <c r="R69" s="727"/>
      <c r="S69" s="782"/>
      <c r="T69" s="783"/>
      <c r="U69" s="784"/>
      <c r="V69" s="770"/>
      <c r="W69" s="770"/>
      <c r="X69" s="732"/>
      <c r="Y69" s="784"/>
      <c r="Z69" s="732"/>
      <c r="AA69" s="784"/>
      <c r="AB69" s="770"/>
      <c r="AC69" s="770"/>
      <c r="AD69" s="732"/>
      <c r="AE69" s="725">
        <v>-139</v>
      </c>
      <c r="AF69" s="725"/>
      <c r="AG69" s="726">
        <v>-5189334</v>
      </c>
      <c r="AH69" s="726"/>
      <c r="AI69" s="726"/>
      <c r="AJ69" s="726"/>
      <c r="AK69" s="724">
        <v>10</v>
      </c>
      <c r="AL69" s="725"/>
      <c r="AM69" s="726">
        <v>373333</v>
      </c>
      <c r="AN69" s="726"/>
      <c r="AO69" s="726"/>
      <c r="AP69" s="731"/>
      <c r="AQ69" s="724">
        <f t="shared" si="4"/>
        <v>-21</v>
      </c>
      <c r="AR69" s="725"/>
      <c r="AS69" s="725"/>
      <c r="AT69" s="726">
        <f t="shared" si="5"/>
        <v>-784000</v>
      </c>
      <c r="AU69" s="725"/>
      <c r="AV69" s="725"/>
      <c r="AW69" s="725"/>
      <c r="AX69" s="730"/>
    </row>
    <row r="70" spans="1:50" ht="21.75" customHeight="1">
      <c r="A70" s="766" t="s">
        <v>783</v>
      </c>
      <c r="B70" s="767"/>
      <c r="C70" s="767"/>
      <c r="D70" s="767"/>
      <c r="E70" s="767"/>
      <c r="F70" s="768"/>
      <c r="G70" s="768"/>
      <c r="H70" s="768"/>
      <c r="I70" s="768"/>
      <c r="J70" s="768"/>
      <c r="K70" s="768"/>
      <c r="L70" s="769"/>
      <c r="M70" s="724">
        <v>0</v>
      </c>
      <c r="N70" s="725"/>
      <c r="O70" s="726">
        <v>0</v>
      </c>
      <c r="P70" s="726"/>
      <c r="Q70" s="726"/>
      <c r="R70" s="727"/>
      <c r="S70" s="782"/>
      <c r="T70" s="783"/>
      <c r="U70" s="784"/>
      <c r="V70" s="770"/>
      <c r="W70" s="770"/>
      <c r="X70" s="732"/>
      <c r="Y70" s="784"/>
      <c r="Z70" s="732"/>
      <c r="AA70" s="784"/>
      <c r="AB70" s="770"/>
      <c r="AC70" s="770"/>
      <c r="AD70" s="732"/>
      <c r="AE70" s="725">
        <v>100</v>
      </c>
      <c r="AF70" s="725"/>
      <c r="AG70" s="726">
        <v>5226667</v>
      </c>
      <c r="AH70" s="726"/>
      <c r="AI70" s="726"/>
      <c r="AJ70" s="726"/>
      <c r="AK70" s="724">
        <v>104</v>
      </c>
      <c r="AL70" s="725"/>
      <c r="AM70" s="726">
        <v>5435733</v>
      </c>
      <c r="AN70" s="726"/>
      <c r="AO70" s="726"/>
      <c r="AP70" s="731"/>
      <c r="AQ70" s="724">
        <f t="shared" si="4"/>
        <v>4</v>
      </c>
      <c r="AR70" s="725"/>
      <c r="AS70" s="725"/>
      <c r="AT70" s="726">
        <f t="shared" si="5"/>
        <v>209066</v>
      </c>
      <c r="AU70" s="725"/>
      <c r="AV70" s="725"/>
      <c r="AW70" s="725"/>
      <c r="AX70" s="730"/>
    </row>
    <row r="71" spans="1:50" ht="21.75" customHeight="1">
      <c r="A71" s="766" t="s">
        <v>784</v>
      </c>
      <c r="B71" s="767"/>
      <c r="C71" s="767"/>
      <c r="D71" s="767"/>
      <c r="E71" s="767"/>
      <c r="F71" s="768"/>
      <c r="G71" s="768"/>
      <c r="H71" s="768"/>
      <c r="I71" s="768"/>
      <c r="J71" s="768"/>
      <c r="K71" s="768"/>
      <c r="L71" s="769"/>
      <c r="M71" s="724">
        <v>42</v>
      </c>
      <c r="N71" s="725"/>
      <c r="O71" s="726">
        <v>1881600</v>
      </c>
      <c r="P71" s="726"/>
      <c r="Q71" s="726"/>
      <c r="R71" s="727"/>
      <c r="S71" s="782"/>
      <c r="T71" s="783"/>
      <c r="U71" s="784"/>
      <c r="V71" s="770"/>
      <c r="W71" s="770"/>
      <c r="X71" s="732"/>
      <c r="Y71" s="784"/>
      <c r="Z71" s="732"/>
      <c r="AA71" s="784"/>
      <c r="AB71" s="770"/>
      <c r="AC71" s="770"/>
      <c r="AD71" s="732"/>
      <c r="AE71" s="725"/>
      <c r="AF71" s="725"/>
      <c r="AG71" s="725"/>
      <c r="AH71" s="725"/>
      <c r="AI71" s="725"/>
      <c r="AJ71" s="725"/>
      <c r="AK71" s="724">
        <v>46</v>
      </c>
      <c r="AL71" s="725"/>
      <c r="AM71" s="726">
        <v>2060800</v>
      </c>
      <c r="AN71" s="726"/>
      <c r="AO71" s="726"/>
      <c r="AP71" s="731"/>
      <c r="AQ71" s="724">
        <f t="shared" si="4"/>
        <v>4</v>
      </c>
      <c r="AR71" s="725"/>
      <c r="AS71" s="725"/>
      <c r="AT71" s="726">
        <f t="shared" si="5"/>
        <v>179200</v>
      </c>
      <c r="AU71" s="725"/>
      <c r="AV71" s="725"/>
      <c r="AW71" s="725"/>
      <c r="AX71" s="730"/>
    </row>
    <row r="72" spans="1:50" ht="21.75" customHeight="1">
      <c r="A72" s="766" t="s">
        <v>785</v>
      </c>
      <c r="B72" s="767"/>
      <c r="C72" s="767"/>
      <c r="D72" s="767"/>
      <c r="E72" s="767"/>
      <c r="F72" s="768"/>
      <c r="G72" s="768"/>
      <c r="H72" s="768"/>
      <c r="I72" s="768"/>
      <c r="J72" s="768"/>
      <c r="K72" s="768"/>
      <c r="L72" s="769"/>
      <c r="M72" s="724">
        <v>76</v>
      </c>
      <c r="N72" s="725"/>
      <c r="O72" s="726">
        <v>1702400</v>
      </c>
      <c r="P72" s="726"/>
      <c r="Q72" s="726"/>
      <c r="R72" s="727"/>
      <c r="S72" s="782"/>
      <c r="T72" s="783"/>
      <c r="U72" s="784"/>
      <c r="V72" s="770"/>
      <c r="W72" s="770"/>
      <c r="X72" s="732"/>
      <c r="Y72" s="784"/>
      <c r="Z72" s="732"/>
      <c r="AA72" s="784"/>
      <c r="AB72" s="770"/>
      <c r="AC72" s="770"/>
      <c r="AD72" s="732"/>
      <c r="AE72" s="725">
        <v>-9</v>
      </c>
      <c r="AF72" s="725"/>
      <c r="AG72" s="726">
        <v>-201600</v>
      </c>
      <c r="AH72" s="726"/>
      <c r="AI72" s="726"/>
      <c r="AJ72" s="726"/>
      <c r="AK72" s="724">
        <v>78</v>
      </c>
      <c r="AL72" s="725"/>
      <c r="AM72" s="726">
        <v>1747200</v>
      </c>
      <c r="AN72" s="726"/>
      <c r="AO72" s="726"/>
      <c r="AP72" s="731"/>
      <c r="AQ72" s="724">
        <f t="shared" si="4"/>
        <v>11</v>
      </c>
      <c r="AR72" s="725"/>
      <c r="AS72" s="725"/>
      <c r="AT72" s="726">
        <f t="shared" si="5"/>
        <v>246400</v>
      </c>
      <c r="AU72" s="725"/>
      <c r="AV72" s="725"/>
      <c r="AW72" s="725"/>
      <c r="AX72" s="730"/>
    </row>
    <row r="73" spans="1:50" ht="21.75" customHeight="1">
      <c r="A73" s="785" t="s">
        <v>666</v>
      </c>
      <c r="B73" s="786"/>
      <c r="C73" s="786"/>
      <c r="D73" s="786"/>
      <c r="E73" s="786"/>
      <c r="F73" s="768"/>
      <c r="G73" s="768"/>
      <c r="H73" s="768"/>
      <c r="I73" s="768"/>
      <c r="J73" s="768"/>
      <c r="K73" s="768"/>
      <c r="L73" s="769"/>
      <c r="M73" s="724">
        <v>73</v>
      </c>
      <c r="N73" s="725"/>
      <c r="O73" s="726">
        <v>1090133</v>
      </c>
      <c r="P73" s="726"/>
      <c r="Q73" s="726"/>
      <c r="R73" s="727"/>
      <c r="S73" s="782"/>
      <c r="T73" s="783"/>
      <c r="U73" s="784"/>
      <c r="V73" s="770"/>
      <c r="W73" s="770"/>
      <c r="X73" s="732"/>
      <c r="Y73" s="784"/>
      <c r="Z73" s="732"/>
      <c r="AA73" s="784"/>
      <c r="AB73" s="770"/>
      <c r="AC73" s="770"/>
      <c r="AD73" s="732"/>
      <c r="AE73" s="725"/>
      <c r="AF73" s="725"/>
      <c r="AG73" s="726"/>
      <c r="AH73" s="726"/>
      <c r="AI73" s="726"/>
      <c r="AJ73" s="726"/>
      <c r="AK73" s="724">
        <v>81</v>
      </c>
      <c r="AL73" s="725"/>
      <c r="AM73" s="726">
        <v>1209600</v>
      </c>
      <c r="AN73" s="726"/>
      <c r="AO73" s="726"/>
      <c r="AP73" s="731"/>
      <c r="AQ73" s="724">
        <f t="shared" si="4"/>
        <v>8</v>
      </c>
      <c r="AR73" s="725"/>
      <c r="AS73" s="725"/>
      <c r="AT73" s="726">
        <f t="shared" si="5"/>
        <v>119467</v>
      </c>
      <c r="AU73" s="725"/>
      <c r="AV73" s="725"/>
      <c r="AW73" s="725"/>
      <c r="AX73" s="730"/>
    </row>
    <row r="74" spans="1:50" ht="21.75" customHeight="1">
      <c r="A74" s="785" t="s">
        <v>667</v>
      </c>
      <c r="B74" s="786"/>
      <c r="C74" s="786"/>
      <c r="D74" s="786"/>
      <c r="E74" s="786"/>
      <c r="F74" s="768"/>
      <c r="G74" s="768"/>
      <c r="H74" s="768"/>
      <c r="I74" s="768"/>
      <c r="J74" s="768"/>
      <c r="K74" s="768"/>
      <c r="L74" s="769"/>
      <c r="M74" s="724">
        <v>80</v>
      </c>
      <c r="N74" s="725"/>
      <c r="O74" s="726">
        <v>597333</v>
      </c>
      <c r="P74" s="726"/>
      <c r="Q74" s="726"/>
      <c r="R74" s="727"/>
      <c r="S74" s="782"/>
      <c r="T74" s="783"/>
      <c r="U74" s="784"/>
      <c r="V74" s="770"/>
      <c r="W74" s="770"/>
      <c r="X74" s="732"/>
      <c r="Y74" s="784"/>
      <c r="Z74" s="732"/>
      <c r="AA74" s="784"/>
      <c r="AB74" s="770"/>
      <c r="AC74" s="770"/>
      <c r="AD74" s="732"/>
      <c r="AE74" s="725">
        <v>34</v>
      </c>
      <c r="AF74" s="725"/>
      <c r="AG74" s="726">
        <v>253867</v>
      </c>
      <c r="AH74" s="726"/>
      <c r="AI74" s="726"/>
      <c r="AJ74" s="726"/>
      <c r="AK74" s="724">
        <v>93</v>
      </c>
      <c r="AL74" s="725"/>
      <c r="AM74" s="726">
        <v>694400</v>
      </c>
      <c r="AN74" s="726"/>
      <c r="AO74" s="726"/>
      <c r="AP74" s="731"/>
      <c r="AQ74" s="724">
        <f t="shared" si="4"/>
        <v>-21</v>
      </c>
      <c r="AR74" s="725"/>
      <c r="AS74" s="725"/>
      <c r="AT74" s="726">
        <f t="shared" si="5"/>
        <v>-156800</v>
      </c>
      <c r="AU74" s="725"/>
      <c r="AV74" s="725"/>
      <c r="AW74" s="725"/>
      <c r="AX74" s="730"/>
    </row>
    <row r="75" spans="1:50" ht="21.75" customHeight="1">
      <c r="A75" s="785" t="s">
        <v>786</v>
      </c>
      <c r="B75" s="786"/>
      <c r="C75" s="786"/>
      <c r="D75" s="786"/>
      <c r="E75" s="786"/>
      <c r="F75" s="768"/>
      <c r="G75" s="768"/>
      <c r="H75" s="768"/>
      <c r="I75" s="768"/>
      <c r="J75" s="768"/>
      <c r="K75" s="768"/>
      <c r="L75" s="769"/>
      <c r="M75" s="724">
        <v>4</v>
      </c>
      <c r="N75" s="725"/>
      <c r="O75" s="726">
        <v>640000</v>
      </c>
      <c r="P75" s="726"/>
      <c r="Q75" s="726"/>
      <c r="R75" s="727"/>
      <c r="S75" s="782"/>
      <c r="T75" s="783"/>
      <c r="U75" s="784"/>
      <c r="V75" s="770"/>
      <c r="W75" s="770"/>
      <c r="X75" s="732"/>
      <c r="Y75" s="784"/>
      <c r="Z75" s="732"/>
      <c r="AA75" s="784"/>
      <c r="AB75" s="770"/>
      <c r="AC75" s="770"/>
      <c r="AD75" s="732"/>
      <c r="AE75" s="725"/>
      <c r="AF75" s="725"/>
      <c r="AG75" s="726"/>
      <c r="AH75" s="726"/>
      <c r="AI75" s="726"/>
      <c r="AJ75" s="726"/>
      <c r="AK75" s="724">
        <v>2</v>
      </c>
      <c r="AL75" s="725"/>
      <c r="AM75" s="726">
        <v>320000</v>
      </c>
      <c r="AN75" s="726"/>
      <c r="AO75" s="726"/>
      <c r="AP75" s="731"/>
      <c r="AQ75" s="724">
        <f t="shared" si="4"/>
        <v>-2</v>
      </c>
      <c r="AR75" s="725"/>
      <c r="AS75" s="725"/>
      <c r="AT75" s="726">
        <f t="shared" si="5"/>
        <v>-320000</v>
      </c>
      <c r="AU75" s="725"/>
      <c r="AV75" s="725"/>
      <c r="AW75" s="725"/>
      <c r="AX75" s="730"/>
    </row>
    <row r="76" spans="1:50" ht="21.75" customHeight="1">
      <c r="A76" s="785" t="s">
        <v>787</v>
      </c>
      <c r="B76" s="786"/>
      <c r="C76" s="786"/>
      <c r="D76" s="786"/>
      <c r="E76" s="786"/>
      <c r="F76" s="768"/>
      <c r="G76" s="768"/>
      <c r="H76" s="768"/>
      <c r="I76" s="768"/>
      <c r="J76" s="768"/>
      <c r="K76" s="768"/>
      <c r="L76" s="769"/>
      <c r="M76" s="724">
        <v>3</v>
      </c>
      <c r="N76" s="725"/>
      <c r="O76" s="726">
        <v>768000</v>
      </c>
      <c r="P76" s="726"/>
      <c r="Q76" s="726"/>
      <c r="R76" s="727"/>
      <c r="S76" s="782"/>
      <c r="T76" s="783"/>
      <c r="U76" s="784"/>
      <c r="V76" s="770"/>
      <c r="W76" s="770"/>
      <c r="X76" s="732"/>
      <c r="Y76" s="784"/>
      <c r="Z76" s="732"/>
      <c r="AA76" s="784"/>
      <c r="AB76" s="770"/>
      <c r="AC76" s="770"/>
      <c r="AD76" s="732"/>
      <c r="AE76" s="725"/>
      <c r="AF76" s="725"/>
      <c r="AG76" s="726"/>
      <c r="AH76" s="726"/>
      <c r="AI76" s="726"/>
      <c r="AJ76" s="726"/>
      <c r="AK76" s="724">
        <v>3</v>
      </c>
      <c r="AL76" s="725"/>
      <c r="AM76" s="726">
        <v>768000</v>
      </c>
      <c r="AN76" s="726"/>
      <c r="AO76" s="726"/>
      <c r="AP76" s="731"/>
      <c r="AQ76" s="724">
        <f t="shared" si="4"/>
        <v>0</v>
      </c>
      <c r="AR76" s="725"/>
      <c r="AS76" s="725"/>
      <c r="AT76" s="726">
        <f t="shared" si="5"/>
        <v>0</v>
      </c>
      <c r="AU76" s="725"/>
      <c r="AV76" s="725"/>
      <c r="AW76" s="725"/>
      <c r="AX76" s="730"/>
    </row>
    <row r="77" spans="1:50" ht="21.75" customHeight="1">
      <c r="A77" s="785" t="s">
        <v>788</v>
      </c>
      <c r="B77" s="786"/>
      <c r="C77" s="786"/>
      <c r="D77" s="786"/>
      <c r="E77" s="786"/>
      <c r="F77" s="768"/>
      <c r="G77" s="768"/>
      <c r="H77" s="768"/>
      <c r="I77" s="768"/>
      <c r="J77" s="768"/>
      <c r="K77" s="768"/>
      <c r="L77" s="769"/>
      <c r="M77" s="724">
        <v>62</v>
      </c>
      <c r="N77" s="725"/>
      <c r="O77" s="726">
        <v>7936000</v>
      </c>
      <c r="P77" s="726"/>
      <c r="Q77" s="726"/>
      <c r="R77" s="727"/>
      <c r="S77" s="782"/>
      <c r="T77" s="783"/>
      <c r="U77" s="784"/>
      <c r="V77" s="770"/>
      <c r="W77" s="770"/>
      <c r="X77" s="732"/>
      <c r="Y77" s="784"/>
      <c r="Z77" s="732"/>
      <c r="AA77" s="784"/>
      <c r="AB77" s="770"/>
      <c r="AC77" s="770"/>
      <c r="AD77" s="732"/>
      <c r="AE77" s="725"/>
      <c r="AF77" s="725"/>
      <c r="AG77" s="726"/>
      <c r="AH77" s="726"/>
      <c r="AI77" s="726"/>
      <c r="AJ77" s="726"/>
      <c r="AK77" s="724">
        <v>54</v>
      </c>
      <c r="AL77" s="725"/>
      <c r="AM77" s="726">
        <v>6912000</v>
      </c>
      <c r="AN77" s="726"/>
      <c r="AO77" s="726"/>
      <c r="AP77" s="731"/>
      <c r="AQ77" s="724">
        <f t="shared" si="4"/>
        <v>-8</v>
      </c>
      <c r="AR77" s="725"/>
      <c r="AS77" s="725"/>
      <c r="AT77" s="726">
        <f t="shared" si="5"/>
        <v>-1024000</v>
      </c>
      <c r="AU77" s="725"/>
      <c r="AV77" s="725"/>
      <c r="AW77" s="725"/>
      <c r="AX77" s="730"/>
    </row>
    <row r="78" spans="1:50" ht="21.75" customHeight="1">
      <c r="A78" s="785" t="s">
        <v>789</v>
      </c>
      <c r="B78" s="786"/>
      <c r="C78" s="786"/>
      <c r="D78" s="786"/>
      <c r="E78" s="786"/>
      <c r="F78" s="768"/>
      <c r="G78" s="768"/>
      <c r="H78" s="768"/>
      <c r="I78" s="768"/>
      <c r="J78" s="768"/>
      <c r="K78" s="768"/>
      <c r="L78" s="769"/>
      <c r="M78" s="724">
        <v>57</v>
      </c>
      <c r="N78" s="725"/>
      <c r="O78" s="726">
        <v>2736000</v>
      </c>
      <c r="P78" s="726"/>
      <c r="Q78" s="726"/>
      <c r="R78" s="727"/>
      <c r="S78" s="782"/>
      <c r="T78" s="783"/>
      <c r="U78" s="784"/>
      <c r="V78" s="770"/>
      <c r="W78" s="770"/>
      <c r="X78" s="732"/>
      <c r="Y78" s="784"/>
      <c r="Z78" s="732"/>
      <c r="AA78" s="784"/>
      <c r="AB78" s="770"/>
      <c r="AC78" s="770"/>
      <c r="AD78" s="732"/>
      <c r="AE78" s="725"/>
      <c r="AF78" s="725"/>
      <c r="AG78" s="726"/>
      <c r="AH78" s="726"/>
      <c r="AI78" s="726"/>
      <c r="AJ78" s="726"/>
      <c r="AK78" s="724">
        <v>4</v>
      </c>
      <c r="AL78" s="725"/>
      <c r="AM78" s="726">
        <v>192000</v>
      </c>
      <c r="AN78" s="726"/>
      <c r="AO78" s="726"/>
      <c r="AP78" s="731"/>
      <c r="AQ78" s="724">
        <f t="shared" si="4"/>
        <v>-53</v>
      </c>
      <c r="AR78" s="725"/>
      <c r="AS78" s="725"/>
      <c r="AT78" s="726">
        <f t="shared" si="5"/>
        <v>-2544000</v>
      </c>
      <c r="AU78" s="725"/>
      <c r="AV78" s="725"/>
      <c r="AW78" s="725"/>
      <c r="AX78" s="730"/>
    </row>
    <row r="79" spans="1:50" ht="29.25" customHeight="1">
      <c r="A79" s="787" t="s">
        <v>790</v>
      </c>
      <c r="B79" s="788"/>
      <c r="C79" s="788"/>
      <c r="D79" s="788"/>
      <c r="E79" s="788"/>
      <c r="F79" s="789"/>
      <c r="G79" s="789"/>
      <c r="H79" s="789"/>
      <c r="I79" s="789"/>
      <c r="J79" s="789"/>
      <c r="K79" s="789"/>
      <c r="L79" s="790"/>
      <c r="M79" s="724">
        <v>331</v>
      </c>
      <c r="N79" s="725"/>
      <c r="O79" s="726">
        <v>9930000</v>
      </c>
      <c r="P79" s="726"/>
      <c r="Q79" s="726"/>
      <c r="R79" s="727"/>
      <c r="S79" s="782"/>
      <c r="T79" s="783"/>
      <c r="U79" s="784"/>
      <c r="V79" s="770"/>
      <c r="W79" s="770"/>
      <c r="X79" s="732"/>
      <c r="Y79" s="784"/>
      <c r="Z79" s="732"/>
      <c r="AA79" s="784"/>
      <c r="AB79" s="770"/>
      <c r="AC79" s="770"/>
      <c r="AD79" s="732"/>
      <c r="AE79" s="725"/>
      <c r="AF79" s="725"/>
      <c r="AG79" s="726"/>
      <c r="AH79" s="726"/>
      <c r="AI79" s="726"/>
      <c r="AJ79" s="726"/>
      <c r="AK79" s="724">
        <v>330</v>
      </c>
      <c r="AL79" s="725"/>
      <c r="AM79" s="726">
        <v>9900000</v>
      </c>
      <c r="AN79" s="726"/>
      <c r="AO79" s="726"/>
      <c r="AP79" s="731"/>
      <c r="AQ79" s="724">
        <f t="shared" si="4"/>
        <v>-1</v>
      </c>
      <c r="AR79" s="725"/>
      <c r="AS79" s="725"/>
      <c r="AT79" s="726">
        <f t="shared" si="5"/>
        <v>-30000</v>
      </c>
      <c r="AU79" s="725"/>
      <c r="AV79" s="725"/>
      <c r="AW79" s="725"/>
      <c r="AX79" s="730"/>
    </row>
    <row r="80" spans="1:50" ht="21.75" customHeight="1">
      <c r="A80" s="766" t="s">
        <v>791</v>
      </c>
      <c r="B80" s="767"/>
      <c r="C80" s="767"/>
      <c r="D80" s="767"/>
      <c r="E80" s="767"/>
      <c r="F80" s="768"/>
      <c r="G80" s="768"/>
      <c r="H80" s="768"/>
      <c r="I80" s="768"/>
      <c r="J80" s="768"/>
      <c r="K80" s="768"/>
      <c r="L80" s="769"/>
      <c r="M80" s="724">
        <v>338</v>
      </c>
      <c r="N80" s="725"/>
      <c r="O80" s="726">
        <v>5070000</v>
      </c>
      <c r="P80" s="726"/>
      <c r="Q80" s="726"/>
      <c r="R80" s="727"/>
      <c r="S80" s="782"/>
      <c r="T80" s="783"/>
      <c r="U80" s="784"/>
      <c r="V80" s="770"/>
      <c r="W80" s="770"/>
      <c r="X80" s="732"/>
      <c r="Y80" s="784"/>
      <c r="Z80" s="732"/>
      <c r="AA80" s="784"/>
      <c r="AB80" s="770"/>
      <c r="AC80" s="770"/>
      <c r="AD80" s="732"/>
      <c r="AE80" s="725">
        <v>15</v>
      </c>
      <c r="AF80" s="725"/>
      <c r="AG80" s="726">
        <v>225000</v>
      </c>
      <c r="AH80" s="726"/>
      <c r="AI80" s="726"/>
      <c r="AJ80" s="726"/>
      <c r="AK80" s="724">
        <v>324</v>
      </c>
      <c r="AL80" s="725"/>
      <c r="AM80" s="726">
        <v>4860000</v>
      </c>
      <c r="AN80" s="726"/>
      <c r="AO80" s="726"/>
      <c r="AP80" s="731"/>
      <c r="AQ80" s="724">
        <f t="shared" si="4"/>
        <v>-29</v>
      </c>
      <c r="AR80" s="725"/>
      <c r="AS80" s="725"/>
      <c r="AT80" s="726">
        <f t="shared" si="5"/>
        <v>-435000</v>
      </c>
      <c r="AU80" s="725"/>
      <c r="AV80" s="725"/>
      <c r="AW80" s="725"/>
      <c r="AX80" s="730"/>
    </row>
    <row r="81" spans="1:50" ht="21.75" customHeight="1">
      <c r="A81" s="766" t="s">
        <v>792</v>
      </c>
      <c r="B81" s="767"/>
      <c r="C81" s="767"/>
      <c r="D81" s="767"/>
      <c r="E81" s="767"/>
      <c r="F81" s="768"/>
      <c r="G81" s="768"/>
      <c r="H81" s="768"/>
      <c r="I81" s="768"/>
      <c r="J81" s="768"/>
      <c r="K81" s="768"/>
      <c r="L81" s="769"/>
      <c r="M81" s="724">
        <v>105</v>
      </c>
      <c r="N81" s="725"/>
      <c r="O81" s="726">
        <v>5005000</v>
      </c>
      <c r="P81" s="726"/>
      <c r="Q81" s="726"/>
      <c r="R81" s="727"/>
      <c r="S81" s="782"/>
      <c r="T81" s="783"/>
      <c r="U81" s="784"/>
      <c r="V81" s="770"/>
      <c r="W81" s="770"/>
      <c r="X81" s="732"/>
      <c r="Y81" s="784"/>
      <c r="Z81" s="732"/>
      <c r="AA81" s="784"/>
      <c r="AB81" s="770"/>
      <c r="AC81" s="770"/>
      <c r="AD81" s="732"/>
      <c r="AE81" s="725"/>
      <c r="AF81" s="725"/>
      <c r="AG81" s="725"/>
      <c r="AH81" s="725"/>
      <c r="AI81" s="725"/>
      <c r="AJ81" s="725"/>
      <c r="AK81" s="724">
        <v>105</v>
      </c>
      <c r="AL81" s="725"/>
      <c r="AM81" s="726">
        <v>5005000</v>
      </c>
      <c r="AN81" s="726"/>
      <c r="AO81" s="726"/>
      <c r="AP81" s="731"/>
      <c r="AQ81" s="724">
        <f t="shared" si="4"/>
        <v>0</v>
      </c>
      <c r="AR81" s="725"/>
      <c r="AS81" s="725"/>
      <c r="AT81" s="726">
        <f t="shared" si="5"/>
        <v>0</v>
      </c>
      <c r="AU81" s="725"/>
      <c r="AV81" s="725"/>
      <c r="AW81" s="725"/>
      <c r="AX81" s="730"/>
    </row>
    <row r="82" spans="1:50" ht="21.75" customHeight="1">
      <c r="A82" s="766" t="s">
        <v>793</v>
      </c>
      <c r="B82" s="767"/>
      <c r="C82" s="767"/>
      <c r="D82" s="767"/>
      <c r="E82" s="767"/>
      <c r="F82" s="768"/>
      <c r="G82" s="768"/>
      <c r="H82" s="768"/>
      <c r="I82" s="768"/>
      <c r="J82" s="768"/>
      <c r="K82" s="768"/>
      <c r="L82" s="769"/>
      <c r="M82" s="724">
        <v>130</v>
      </c>
      <c r="N82" s="725"/>
      <c r="O82" s="726">
        <v>3098333</v>
      </c>
      <c r="P82" s="726"/>
      <c r="Q82" s="726"/>
      <c r="R82" s="727"/>
      <c r="S82" s="782"/>
      <c r="T82" s="783"/>
      <c r="U82" s="784"/>
      <c r="V82" s="770"/>
      <c r="W82" s="770"/>
      <c r="X82" s="732"/>
      <c r="Y82" s="784"/>
      <c r="Z82" s="732"/>
      <c r="AA82" s="784"/>
      <c r="AB82" s="770"/>
      <c r="AC82" s="770"/>
      <c r="AD82" s="732"/>
      <c r="AE82" s="725"/>
      <c r="AF82" s="725"/>
      <c r="AG82" s="725"/>
      <c r="AH82" s="725"/>
      <c r="AI82" s="725"/>
      <c r="AJ82" s="725"/>
      <c r="AK82" s="724">
        <v>114</v>
      </c>
      <c r="AL82" s="725"/>
      <c r="AM82" s="726">
        <v>2717000</v>
      </c>
      <c r="AN82" s="726"/>
      <c r="AO82" s="726"/>
      <c r="AP82" s="731"/>
      <c r="AQ82" s="724">
        <f t="shared" si="4"/>
        <v>-16</v>
      </c>
      <c r="AR82" s="725"/>
      <c r="AS82" s="725"/>
      <c r="AT82" s="726">
        <f t="shared" si="5"/>
        <v>-381333</v>
      </c>
      <c r="AU82" s="725"/>
      <c r="AV82" s="725"/>
      <c r="AW82" s="725"/>
      <c r="AX82" s="730"/>
    </row>
    <row r="83" spans="1:50" ht="21.75" customHeight="1" thickBot="1">
      <c r="A83" s="772" t="s">
        <v>794</v>
      </c>
      <c r="B83" s="773"/>
      <c r="C83" s="773"/>
      <c r="D83" s="773"/>
      <c r="E83" s="773"/>
      <c r="F83" s="774"/>
      <c r="G83" s="774"/>
      <c r="H83" s="774"/>
      <c r="I83" s="774"/>
      <c r="J83" s="774"/>
      <c r="K83" s="774"/>
      <c r="L83" s="775"/>
      <c r="M83" s="724">
        <v>30</v>
      </c>
      <c r="N83" s="725"/>
      <c r="O83" s="726">
        <v>1430000</v>
      </c>
      <c r="P83" s="726"/>
      <c r="Q83" s="726"/>
      <c r="R83" s="727"/>
      <c r="S83" s="791"/>
      <c r="T83" s="792"/>
      <c r="U83" s="793"/>
      <c r="V83" s="794"/>
      <c r="W83" s="794"/>
      <c r="X83" s="795"/>
      <c r="Y83" s="793"/>
      <c r="Z83" s="795"/>
      <c r="AA83" s="793"/>
      <c r="AB83" s="794"/>
      <c r="AC83" s="794"/>
      <c r="AD83" s="795"/>
      <c r="AE83" s="725"/>
      <c r="AF83" s="725"/>
      <c r="AG83" s="725"/>
      <c r="AH83" s="725"/>
      <c r="AI83" s="725"/>
      <c r="AJ83" s="725"/>
      <c r="AK83" s="724">
        <v>30</v>
      </c>
      <c r="AL83" s="725"/>
      <c r="AM83" s="726">
        <v>1430000</v>
      </c>
      <c r="AN83" s="726"/>
      <c r="AO83" s="726"/>
      <c r="AP83" s="731"/>
      <c r="AQ83" s="736">
        <f t="shared" si="4"/>
        <v>0</v>
      </c>
      <c r="AR83" s="737"/>
      <c r="AS83" s="737"/>
      <c r="AT83" s="738">
        <f t="shared" si="5"/>
        <v>0</v>
      </c>
      <c r="AU83" s="737"/>
      <c r="AV83" s="737"/>
      <c r="AW83" s="737"/>
      <c r="AX83" s="739"/>
    </row>
    <row r="84" spans="1:50" ht="21.75" customHeight="1" thickBot="1">
      <c r="A84" s="796" t="s">
        <v>664</v>
      </c>
      <c r="B84" s="797"/>
      <c r="C84" s="797"/>
      <c r="D84" s="797"/>
      <c r="E84" s="797"/>
      <c r="F84" s="742"/>
      <c r="G84" s="742"/>
      <c r="H84" s="742"/>
      <c r="I84" s="742"/>
      <c r="J84" s="742"/>
      <c r="K84" s="742"/>
      <c r="L84" s="743"/>
      <c r="M84" s="798">
        <f>SUM(M62:N83)</f>
        <v>121456</v>
      </c>
      <c r="N84" s="799"/>
      <c r="O84" s="799">
        <f>SUM(O62:R83)</f>
        <v>970768860</v>
      </c>
      <c r="P84" s="799"/>
      <c r="Q84" s="799"/>
      <c r="R84" s="800"/>
      <c r="S84" s="801" t="e">
        <f>SUM(S62:S83)</f>
        <v>#REF!</v>
      </c>
      <c r="T84" s="802"/>
      <c r="U84" s="803" t="e">
        <f>SUM(U62:U83)</f>
        <v>#REF!</v>
      </c>
      <c r="V84" s="804"/>
      <c r="W84" s="804"/>
      <c r="X84" s="802"/>
      <c r="Y84" s="803" t="e">
        <f>SUM(Y62:Y83)</f>
        <v>#REF!</v>
      </c>
      <c r="Z84" s="802"/>
      <c r="AA84" s="803" t="e">
        <f>SUM(AA62:AA83)</f>
        <v>#REF!</v>
      </c>
      <c r="AB84" s="804"/>
      <c r="AC84" s="804"/>
      <c r="AD84" s="802"/>
      <c r="AE84" s="805">
        <f>SUM(AE62:AF83)</f>
        <v>-352</v>
      </c>
      <c r="AF84" s="805"/>
      <c r="AG84" s="799">
        <f>SUM(AG62:AJ83)</f>
        <v>-20545400</v>
      </c>
      <c r="AH84" s="799"/>
      <c r="AI84" s="799"/>
      <c r="AJ84" s="800"/>
      <c r="AK84" s="798">
        <f>SUM(AK62:AL83)</f>
        <v>120952</v>
      </c>
      <c r="AL84" s="799"/>
      <c r="AM84" s="799">
        <f>SUM(AM62:AP83)</f>
        <v>933821126</v>
      </c>
      <c r="AN84" s="799"/>
      <c r="AO84" s="799"/>
      <c r="AP84" s="800"/>
      <c r="AQ84" s="752">
        <f>SUM(AQ62:AQ83)</f>
        <v>-152</v>
      </c>
      <c r="AR84" s="753"/>
      <c r="AS84" s="754"/>
      <c r="AT84" s="806">
        <f>SUM(AT62:AT83)</f>
        <v>-16402334</v>
      </c>
      <c r="AU84" s="753"/>
      <c r="AV84" s="753"/>
      <c r="AW84" s="753"/>
      <c r="AX84" s="807"/>
    </row>
    <row r="87" spans="1:49" ht="13.5" thickBot="1">
      <c r="A87" s="57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634"/>
      <c r="AR87" s="634"/>
      <c r="AS87" s="634"/>
      <c r="AT87" s="634"/>
      <c r="AU87" s="634"/>
      <c r="AV87" s="634"/>
      <c r="AW87" s="580" t="s">
        <v>652</v>
      </c>
    </row>
    <row r="88" spans="1:50" ht="12.75">
      <c r="A88" s="671" t="s">
        <v>653</v>
      </c>
      <c r="B88" s="672"/>
      <c r="C88" s="672"/>
      <c r="D88" s="672"/>
      <c r="E88" s="672"/>
      <c r="F88" s="672"/>
      <c r="G88" s="672"/>
      <c r="H88" s="672"/>
      <c r="I88" s="672"/>
      <c r="J88" s="672"/>
      <c r="K88" s="672"/>
      <c r="L88" s="673"/>
      <c r="M88" s="671" t="s">
        <v>654</v>
      </c>
      <c r="N88" s="672"/>
      <c r="O88" s="672"/>
      <c r="P88" s="672"/>
      <c r="Q88" s="672"/>
      <c r="R88" s="673"/>
      <c r="S88" s="680" t="s">
        <v>655</v>
      </c>
      <c r="T88" s="681"/>
      <c r="U88" s="681"/>
      <c r="V88" s="681"/>
      <c r="W88" s="681"/>
      <c r="X88" s="681"/>
      <c r="Y88" s="681"/>
      <c r="Z88" s="681"/>
      <c r="AA88" s="681"/>
      <c r="AB88" s="681"/>
      <c r="AC88" s="681"/>
      <c r="AD88" s="681"/>
      <c r="AE88" s="682"/>
      <c r="AF88" s="682"/>
      <c r="AG88" s="682"/>
      <c r="AH88" s="682"/>
      <c r="AI88" s="682"/>
      <c r="AJ88" s="683"/>
      <c r="AK88" s="684" t="s">
        <v>656</v>
      </c>
      <c r="AL88" s="685"/>
      <c r="AM88" s="685"/>
      <c r="AN88" s="685"/>
      <c r="AO88" s="685"/>
      <c r="AP88" s="685"/>
      <c r="AQ88" s="688" t="s">
        <v>657</v>
      </c>
      <c r="AR88" s="672"/>
      <c r="AS88" s="672"/>
      <c r="AT88" s="672"/>
      <c r="AU88" s="672"/>
      <c r="AV88" s="672"/>
      <c r="AW88" s="672"/>
      <c r="AX88" s="673"/>
    </row>
    <row r="89" spans="1:50" ht="12.75">
      <c r="A89" s="674"/>
      <c r="B89" s="675"/>
      <c r="C89" s="675"/>
      <c r="D89" s="675"/>
      <c r="E89" s="675"/>
      <c r="F89" s="675"/>
      <c r="G89" s="675"/>
      <c r="H89" s="675"/>
      <c r="I89" s="675"/>
      <c r="J89" s="675"/>
      <c r="K89" s="675"/>
      <c r="L89" s="676"/>
      <c r="M89" s="677"/>
      <c r="N89" s="678"/>
      <c r="O89" s="678"/>
      <c r="P89" s="678"/>
      <c r="Q89" s="678"/>
      <c r="R89" s="679"/>
      <c r="S89" s="690" t="s">
        <v>658</v>
      </c>
      <c r="T89" s="691"/>
      <c r="U89" s="691"/>
      <c r="V89" s="691"/>
      <c r="W89" s="691"/>
      <c r="X89" s="692"/>
      <c r="Y89" s="691" t="s">
        <v>659</v>
      </c>
      <c r="Z89" s="691"/>
      <c r="AA89" s="691"/>
      <c r="AB89" s="691"/>
      <c r="AC89" s="691"/>
      <c r="AD89" s="692"/>
      <c r="AE89" s="693"/>
      <c r="AF89" s="694"/>
      <c r="AG89" s="694"/>
      <c r="AH89" s="694"/>
      <c r="AI89" s="694"/>
      <c r="AJ89" s="695"/>
      <c r="AK89" s="686"/>
      <c r="AL89" s="687"/>
      <c r="AM89" s="687"/>
      <c r="AN89" s="687"/>
      <c r="AO89" s="687"/>
      <c r="AP89" s="687"/>
      <c r="AQ89" s="689"/>
      <c r="AR89" s="678"/>
      <c r="AS89" s="678"/>
      <c r="AT89" s="678"/>
      <c r="AU89" s="678"/>
      <c r="AV89" s="678"/>
      <c r="AW89" s="678"/>
      <c r="AX89" s="679"/>
    </row>
    <row r="90" spans="1:50" ht="27" customHeight="1" thickBot="1">
      <c r="A90" s="677"/>
      <c r="B90" s="678"/>
      <c r="C90" s="678"/>
      <c r="D90" s="678"/>
      <c r="E90" s="678"/>
      <c r="F90" s="678"/>
      <c r="G90" s="678"/>
      <c r="H90" s="678"/>
      <c r="I90" s="678"/>
      <c r="J90" s="678"/>
      <c r="K90" s="678"/>
      <c r="L90" s="679"/>
      <c r="M90" s="696" t="s">
        <v>660</v>
      </c>
      <c r="N90" s="697"/>
      <c r="O90" s="698" t="s">
        <v>661</v>
      </c>
      <c r="P90" s="699"/>
      <c r="Q90" s="699"/>
      <c r="R90" s="700"/>
      <c r="S90" s="701" t="s">
        <v>660</v>
      </c>
      <c r="T90" s="702"/>
      <c r="U90" s="703" t="s">
        <v>661</v>
      </c>
      <c r="V90" s="704"/>
      <c r="W90" s="704"/>
      <c r="X90" s="702"/>
      <c r="Y90" s="698" t="s">
        <v>660</v>
      </c>
      <c r="Z90" s="697"/>
      <c r="AA90" s="698" t="s">
        <v>661</v>
      </c>
      <c r="AB90" s="699"/>
      <c r="AC90" s="699"/>
      <c r="AD90" s="697"/>
      <c r="AE90" s="698" t="s">
        <v>660</v>
      </c>
      <c r="AF90" s="697"/>
      <c r="AG90" s="698" t="s">
        <v>661</v>
      </c>
      <c r="AH90" s="699"/>
      <c r="AI90" s="699"/>
      <c r="AJ90" s="700"/>
      <c r="AK90" s="701" t="s">
        <v>660</v>
      </c>
      <c r="AL90" s="702"/>
      <c r="AM90" s="703" t="s">
        <v>661</v>
      </c>
      <c r="AN90" s="704"/>
      <c r="AO90" s="704"/>
      <c r="AP90" s="705"/>
      <c r="AQ90" s="696" t="s">
        <v>660</v>
      </c>
      <c r="AR90" s="699"/>
      <c r="AS90" s="697"/>
      <c r="AT90" s="698" t="s">
        <v>661</v>
      </c>
      <c r="AU90" s="699"/>
      <c r="AV90" s="699"/>
      <c r="AW90" s="699"/>
      <c r="AX90" s="700"/>
    </row>
    <row r="91" spans="1:50" ht="21.75" customHeight="1" thickBot="1">
      <c r="A91" s="796" t="s">
        <v>665</v>
      </c>
      <c r="B91" s="797"/>
      <c r="C91" s="797"/>
      <c r="D91" s="797"/>
      <c r="E91" s="797"/>
      <c r="F91" s="742"/>
      <c r="G91" s="742"/>
      <c r="H91" s="742"/>
      <c r="I91" s="742"/>
      <c r="J91" s="742"/>
      <c r="K91" s="742"/>
      <c r="L91" s="743"/>
      <c r="M91" s="798">
        <f>M84</f>
        <v>121456</v>
      </c>
      <c r="N91" s="799"/>
      <c r="O91" s="799">
        <f>O84</f>
        <v>970768860</v>
      </c>
      <c r="P91" s="799"/>
      <c r="Q91" s="799"/>
      <c r="R91" s="800"/>
      <c r="S91" s="808" t="e">
        <f>SUM(#REF!)</f>
        <v>#REF!</v>
      </c>
      <c r="T91" s="805"/>
      <c r="U91" s="805" t="e">
        <f>SUM(#REF!)</f>
        <v>#REF!</v>
      </c>
      <c r="V91" s="805"/>
      <c r="W91" s="805"/>
      <c r="X91" s="805"/>
      <c r="Y91" s="805" t="e">
        <f>SUM(#REF!)</f>
        <v>#REF!</v>
      </c>
      <c r="Z91" s="805"/>
      <c r="AA91" s="805" t="e">
        <f>SUM(#REF!)</f>
        <v>#REF!</v>
      </c>
      <c r="AB91" s="805"/>
      <c r="AC91" s="805"/>
      <c r="AD91" s="805"/>
      <c r="AE91" s="805">
        <f>AE84</f>
        <v>-352</v>
      </c>
      <c r="AF91" s="805"/>
      <c r="AG91" s="799">
        <f>AG84</f>
        <v>-20545400</v>
      </c>
      <c r="AH91" s="799"/>
      <c r="AI91" s="799"/>
      <c r="AJ91" s="800"/>
      <c r="AK91" s="798">
        <f>AK84</f>
        <v>120952</v>
      </c>
      <c r="AL91" s="799"/>
      <c r="AM91" s="799">
        <f>AM84</f>
        <v>933821126</v>
      </c>
      <c r="AN91" s="799"/>
      <c r="AO91" s="799"/>
      <c r="AP91" s="800"/>
      <c r="AQ91" s="752">
        <f>AQ84</f>
        <v>-152</v>
      </c>
      <c r="AR91" s="753"/>
      <c r="AS91" s="754"/>
      <c r="AT91" s="806">
        <f>AT84</f>
        <v>-16402334</v>
      </c>
      <c r="AU91" s="753"/>
      <c r="AV91" s="753"/>
      <c r="AW91" s="753"/>
      <c r="AX91" s="807"/>
    </row>
    <row r="92" spans="1:50" ht="21.75" customHeight="1">
      <c r="A92" s="809" t="s">
        <v>795</v>
      </c>
      <c r="B92" s="810"/>
      <c r="C92" s="810"/>
      <c r="D92" s="810"/>
      <c r="E92" s="810"/>
      <c r="F92" s="761"/>
      <c r="G92" s="761"/>
      <c r="H92" s="761"/>
      <c r="I92" s="761"/>
      <c r="J92" s="761"/>
      <c r="K92" s="761"/>
      <c r="L92" s="762"/>
      <c r="M92" s="709">
        <v>25</v>
      </c>
      <c r="N92" s="710"/>
      <c r="O92" s="711">
        <v>595833</v>
      </c>
      <c r="P92" s="711"/>
      <c r="Q92" s="711"/>
      <c r="R92" s="712"/>
      <c r="S92" s="713"/>
      <c r="T92" s="714"/>
      <c r="U92" s="710"/>
      <c r="V92" s="710"/>
      <c r="W92" s="710"/>
      <c r="X92" s="710"/>
      <c r="Y92" s="710"/>
      <c r="Z92" s="710"/>
      <c r="AA92" s="710"/>
      <c r="AB92" s="710"/>
      <c r="AC92" s="710"/>
      <c r="AD92" s="710"/>
      <c r="AE92" s="710">
        <v>4</v>
      </c>
      <c r="AF92" s="710"/>
      <c r="AG92" s="711">
        <v>95334</v>
      </c>
      <c r="AH92" s="711"/>
      <c r="AI92" s="711"/>
      <c r="AJ92" s="711"/>
      <c r="AK92" s="713">
        <v>31</v>
      </c>
      <c r="AL92" s="714"/>
      <c r="AM92" s="811">
        <v>738833</v>
      </c>
      <c r="AN92" s="811"/>
      <c r="AO92" s="811"/>
      <c r="AP92" s="812"/>
      <c r="AQ92" s="813">
        <f aca="true" t="shared" si="6" ref="AQ92:AQ104">AK92-(M92+S92+Y92+AE92)</f>
        <v>2</v>
      </c>
      <c r="AR92" s="814"/>
      <c r="AS92" s="814"/>
      <c r="AT92" s="815">
        <f aca="true" t="shared" si="7" ref="AT92:AT104">AM92-(O92+U92+AA92+AG92)</f>
        <v>47666</v>
      </c>
      <c r="AU92" s="815"/>
      <c r="AV92" s="815"/>
      <c r="AW92" s="815"/>
      <c r="AX92" s="816"/>
    </row>
    <row r="93" spans="1:50" ht="21.75" customHeight="1">
      <c r="A93" s="817" t="s">
        <v>796</v>
      </c>
      <c r="B93" s="818"/>
      <c r="C93" s="818"/>
      <c r="D93" s="818"/>
      <c r="E93" s="818"/>
      <c r="F93" s="768"/>
      <c r="G93" s="768"/>
      <c r="H93" s="768"/>
      <c r="I93" s="768"/>
      <c r="J93" s="768"/>
      <c r="K93" s="768"/>
      <c r="L93" s="769"/>
      <c r="M93" s="782">
        <v>162</v>
      </c>
      <c r="N93" s="783"/>
      <c r="O93" s="819">
        <v>2754000</v>
      </c>
      <c r="P93" s="820"/>
      <c r="Q93" s="820"/>
      <c r="R93" s="821"/>
      <c r="S93" s="822"/>
      <c r="T93" s="823"/>
      <c r="U93" s="824"/>
      <c r="V93" s="825"/>
      <c r="W93" s="825"/>
      <c r="X93" s="823"/>
      <c r="Y93" s="824"/>
      <c r="Z93" s="823"/>
      <c r="AA93" s="824"/>
      <c r="AB93" s="825"/>
      <c r="AC93" s="825"/>
      <c r="AD93" s="823"/>
      <c r="AE93" s="826">
        <v>-18</v>
      </c>
      <c r="AF93" s="783"/>
      <c r="AG93" s="819">
        <v>-306000</v>
      </c>
      <c r="AH93" s="820"/>
      <c r="AI93" s="820"/>
      <c r="AJ93" s="827"/>
      <c r="AK93" s="782">
        <v>149</v>
      </c>
      <c r="AL93" s="783"/>
      <c r="AM93" s="819">
        <v>2533000</v>
      </c>
      <c r="AN93" s="820"/>
      <c r="AO93" s="820"/>
      <c r="AP93" s="820"/>
      <c r="AQ93" s="728">
        <f t="shared" si="6"/>
        <v>5</v>
      </c>
      <c r="AR93" s="729"/>
      <c r="AS93" s="729"/>
      <c r="AT93" s="828">
        <f t="shared" si="7"/>
        <v>85000</v>
      </c>
      <c r="AU93" s="828"/>
      <c r="AV93" s="828"/>
      <c r="AW93" s="828"/>
      <c r="AX93" s="829"/>
    </row>
    <row r="94" spans="1:50" ht="21.75" customHeight="1">
      <c r="A94" s="830" t="s">
        <v>797</v>
      </c>
      <c r="B94" s="831"/>
      <c r="C94" s="831"/>
      <c r="D94" s="831"/>
      <c r="E94" s="831"/>
      <c r="F94" s="768"/>
      <c r="G94" s="768"/>
      <c r="H94" s="768"/>
      <c r="I94" s="768"/>
      <c r="J94" s="768"/>
      <c r="K94" s="768"/>
      <c r="L94" s="769"/>
      <c r="M94" s="724">
        <v>466</v>
      </c>
      <c r="N94" s="725"/>
      <c r="O94" s="726">
        <v>4660000</v>
      </c>
      <c r="P94" s="726"/>
      <c r="Q94" s="726"/>
      <c r="R94" s="727"/>
      <c r="S94" s="728"/>
      <c r="T94" s="729"/>
      <c r="U94" s="725"/>
      <c r="V94" s="725"/>
      <c r="W94" s="725"/>
      <c r="X94" s="725"/>
      <c r="Y94" s="725"/>
      <c r="Z94" s="725"/>
      <c r="AA94" s="725"/>
      <c r="AB94" s="725"/>
      <c r="AC94" s="725"/>
      <c r="AD94" s="725"/>
      <c r="AE94" s="725"/>
      <c r="AF94" s="725"/>
      <c r="AG94" s="725"/>
      <c r="AH94" s="725"/>
      <c r="AI94" s="725"/>
      <c r="AJ94" s="725"/>
      <c r="AK94" s="728">
        <v>466</v>
      </c>
      <c r="AL94" s="729"/>
      <c r="AM94" s="828">
        <v>4660000</v>
      </c>
      <c r="AN94" s="828"/>
      <c r="AO94" s="828"/>
      <c r="AP94" s="819"/>
      <c r="AQ94" s="728">
        <f t="shared" si="6"/>
        <v>0</v>
      </c>
      <c r="AR94" s="729"/>
      <c r="AS94" s="729"/>
      <c r="AT94" s="828">
        <f t="shared" si="7"/>
        <v>0</v>
      </c>
      <c r="AU94" s="828"/>
      <c r="AV94" s="828"/>
      <c r="AW94" s="828"/>
      <c r="AX94" s="829"/>
    </row>
    <row r="95" spans="1:50" ht="21.75" customHeight="1">
      <c r="A95" s="817" t="s">
        <v>798</v>
      </c>
      <c r="B95" s="818"/>
      <c r="C95" s="818"/>
      <c r="D95" s="818"/>
      <c r="E95" s="818"/>
      <c r="F95" s="768"/>
      <c r="G95" s="768"/>
      <c r="H95" s="768"/>
      <c r="I95" s="768"/>
      <c r="J95" s="768"/>
      <c r="K95" s="768"/>
      <c r="L95" s="769"/>
      <c r="M95" s="724">
        <v>470</v>
      </c>
      <c r="N95" s="725"/>
      <c r="O95" s="726">
        <v>2820000</v>
      </c>
      <c r="P95" s="726"/>
      <c r="Q95" s="726"/>
      <c r="R95" s="727"/>
      <c r="S95" s="728"/>
      <c r="T95" s="729"/>
      <c r="U95" s="725"/>
      <c r="V95" s="725"/>
      <c r="W95" s="725"/>
      <c r="X95" s="725"/>
      <c r="Y95" s="725"/>
      <c r="Z95" s="725"/>
      <c r="AA95" s="725"/>
      <c r="AB95" s="725"/>
      <c r="AC95" s="725"/>
      <c r="AD95" s="725"/>
      <c r="AE95" s="725">
        <v>-57</v>
      </c>
      <c r="AF95" s="725"/>
      <c r="AG95" s="726">
        <v>-342000</v>
      </c>
      <c r="AH95" s="726"/>
      <c r="AI95" s="726"/>
      <c r="AJ95" s="726"/>
      <c r="AK95" s="728">
        <v>431</v>
      </c>
      <c r="AL95" s="729"/>
      <c r="AM95" s="828">
        <v>2586000</v>
      </c>
      <c r="AN95" s="828"/>
      <c r="AO95" s="828"/>
      <c r="AP95" s="819"/>
      <c r="AQ95" s="728">
        <f t="shared" si="6"/>
        <v>18</v>
      </c>
      <c r="AR95" s="729"/>
      <c r="AS95" s="729"/>
      <c r="AT95" s="828">
        <f t="shared" si="7"/>
        <v>108000</v>
      </c>
      <c r="AU95" s="828"/>
      <c r="AV95" s="828"/>
      <c r="AW95" s="828"/>
      <c r="AX95" s="829"/>
    </row>
    <row r="96" spans="1:50" ht="21.75" customHeight="1">
      <c r="A96" s="817" t="s">
        <v>799</v>
      </c>
      <c r="B96" s="818"/>
      <c r="C96" s="818"/>
      <c r="D96" s="818"/>
      <c r="E96" s="818"/>
      <c r="F96" s="768"/>
      <c r="G96" s="768"/>
      <c r="H96" s="768"/>
      <c r="I96" s="768"/>
      <c r="J96" s="768"/>
      <c r="K96" s="768"/>
      <c r="L96" s="769"/>
      <c r="M96" s="724">
        <v>1158</v>
      </c>
      <c r="N96" s="725"/>
      <c r="O96" s="726">
        <v>42460000</v>
      </c>
      <c r="P96" s="726"/>
      <c r="Q96" s="726"/>
      <c r="R96" s="727"/>
      <c r="S96" s="728"/>
      <c r="T96" s="729"/>
      <c r="U96" s="725"/>
      <c r="V96" s="725"/>
      <c r="W96" s="725"/>
      <c r="X96" s="725"/>
      <c r="Y96" s="725"/>
      <c r="Z96" s="725"/>
      <c r="AA96" s="725"/>
      <c r="AB96" s="725"/>
      <c r="AC96" s="725"/>
      <c r="AD96" s="725"/>
      <c r="AE96" s="725"/>
      <c r="AF96" s="725"/>
      <c r="AG96" s="725"/>
      <c r="AH96" s="725"/>
      <c r="AI96" s="725"/>
      <c r="AJ96" s="725"/>
      <c r="AK96" s="728">
        <v>1054</v>
      </c>
      <c r="AL96" s="729"/>
      <c r="AM96" s="828">
        <v>38646667</v>
      </c>
      <c r="AN96" s="828"/>
      <c r="AO96" s="828"/>
      <c r="AP96" s="819"/>
      <c r="AQ96" s="728">
        <f t="shared" si="6"/>
        <v>-104</v>
      </c>
      <c r="AR96" s="729"/>
      <c r="AS96" s="729"/>
      <c r="AT96" s="828">
        <f t="shared" si="7"/>
        <v>-3813333</v>
      </c>
      <c r="AU96" s="828"/>
      <c r="AV96" s="828"/>
      <c r="AW96" s="828"/>
      <c r="AX96" s="829"/>
    </row>
    <row r="97" spans="1:50" ht="21.75" customHeight="1">
      <c r="A97" s="817" t="s">
        <v>800</v>
      </c>
      <c r="B97" s="818"/>
      <c r="C97" s="818"/>
      <c r="D97" s="818"/>
      <c r="E97" s="818"/>
      <c r="F97" s="768"/>
      <c r="G97" s="768"/>
      <c r="H97" s="768"/>
      <c r="I97" s="768"/>
      <c r="J97" s="768"/>
      <c r="K97" s="768"/>
      <c r="L97" s="769"/>
      <c r="M97" s="724">
        <v>1158</v>
      </c>
      <c r="N97" s="725"/>
      <c r="O97" s="726">
        <v>21230000</v>
      </c>
      <c r="P97" s="726"/>
      <c r="Q97" s="726"/>
      <c r="R97" s="727"/>
      <c r="S97" s="728"/>
      <c r="T97" s="729"/>
      <c r="U97" s="725"/>
      <c r="V97" s="725"/>
      <c r="W97" s="725"/>
      <c r="X97" s="725"/>
      <c r="Y97" s="725"/>
      <c r="Z97" s="725"/>
      <c r="AA97" s="725"/>
      <c r="AB97" s="725"/>
      <c r="AC97" s="725"/>
      <c r="AD97" s="725"/>
      <c r="AE97" s="725"/>
      <c r="AF97" s="725"/>
      <c r="AG97" s="725"/>
      <c r="AH97" s="725"/>
      <c r="AI97" s="725"/>
      <c r="AJ97" s="725"/>
      <c r="AK97" s="728">
        <v>1054</v>
      </c>
      <c r="AL97" s="729"/>
      <c r="AM97" s="828">
        <v>19323333</v>
      </c>
      <c r="AN97" s="828"/>
      <c r="AO97" s="828"/>
      <c r="AP97" s="819"/>
      <c r="AQ97" s="728">
        <f t="shared" si="6"/>
        <v>-104</v>
      </c>
      <c r="AR97" s="729"/>
      <c r="AS97" s="729"/>
      <c r="AT97" s="828">
        <f t="shared" si="7"/>
        <v>-1906667</v>
      </c>
      <c r="AU97" s="828"/>
      <c r="AV97" s="828"/>
      <c r="AW97" s="828"/>
      <c r="AX97" s="829"/>
    </row>
    <row r="98" spans="1:50" ht="21.75" customHeight="1">
      <c r="A98" s="830" t="s">
        <v>801</v>
      </c>
      <c r="B98" s="831"/>
      <c r="C98" s="831"/>
      <c r="D98" s="831"/>
      <c r="E98" s="831"/>
      <c r="F98" s="768"/>
      <c r="G98" s="768"/>
      <c r="H98" s="768"/>
      <c r="I98" s="768"/>
      <c r="J98" s="768"/>
      <c r="K98" s="768"/>
      <c r="L98" s="769"/>
      <c r="M98" s="724">
        <v>79</v>
      </c>
      <c r="N98" s="725"/>
      <c r="O98" s="726">
        <v>1264000</v>
      </c>
      <c r="P98" s="726"/>
      <c r="Q98" s="726"/>
      <c r="R98" s="727"/>
      <c r="S98" s="728"/>
      <c r="T98" s="729"/>
      <c r="U98" s="725"/>
      <c r="V98" s="725"/>
      <c r="W98" s="725"/>
      <c r="X98" s="725"/>
      <c r="Y98" s="725"/>
      <c r="Z98" s="725"/>
      <c r="AA98" s="725"/>
      <c r="AB98" s="725"/>
      <c r="AC98" s="725"/>
      <c r="AD98" s="725"/>
      <c r="AE98" s="725"/>
      <c r="AF98" s="725"/>
      <c r="AG98" s="725"/>
      <c r="AH98" s="725"/>
      <c r="AI98" s="725"/>
      <c r="AJ98" s="725"/>
      <c r="AK98" s="728">
        <v>72</v>
      </c>
      <c r="AL98" s="729"/>
      <c r="AM98" s="828">
        <v>1152000</v>
      </c>
      <c r="AN98" s="828"/>
      <c r="AO98" s="828"/>
      <c r="AP98" s="819"/>
      <c r="AQ98" s="728">
        <f t="shared" si="6"/>
        <v>-7</v>
      </c>
      <c r="AR98" s="729"/>
      <c r="AS98" s="729"/>
      <c r="AT98" s="828">
        <f t="shared" si="7"/>
        <v>-112000</v>
      </c>
      <c r="AU98" s="828"/>
      <c r="AV98" s="828"/>
      <c r="AW98" s="828"/>
      <c r="AX98" s="829"/>
    </row>
    <row r="99" spans="1:50" ht="21.75" customHeight="1">
      <c r="A99" s="817" t="s">
        <v>802</v>
      </c>
      <c r="B99" s="818"/>
      <c r="C99" s="818"/>
      <c r="D99" s="818"/>
      <c r="E99" s="818"/>
      <c r="F99" s="768"/>
      <c r="G99" s="768"/>
      <c r="H99" s="768"/>
      <c r="I99" s="768"/>
      <c r="J99" s="768"/>
      <c r="K99" s="768"/>
      <c r="L99" s="769"/>
      <c r="M99" s="724">
        <v>1478</v>
      </c>
      <c r="N99" s="725"/>
      <c r="O99" s="726">
        <v>14780000</v>
      </c>
      <c r="P99" s="726"/>
      <c r="Q99" s="726"/>
      <c r="R99" s="727"/>
      <c r="S99" s="728"/>
      <c r="T99" s="729"/>
      <c r="U99" s="725"/>
      <c r="V99" s="725"/>
      <c r="W99" s="725"/>
      <c r="X99" s="725"/>
      <c r="Y99" s="725"/>
      <c r="Z99" s="725"/>
      <c r="AA99" s="725"/>
      <c r="AB99" s="725"/>
      <c r="AC99" s="725"/>
      <c r="AD99" s="725"/>
      <c r="AE99" s="725">
        <v>-24</v>
      </c>
      <c r="AF99" s="725"/>
      <c r="AG99" s="819">
        <v>-240000</v>
      </c>
      <c r="AH99" s="820"/>
      <c r="AI99" s="820"/>
      <c r="AJ99" s="827"/>
      <c r="AK99" s="728">
        <v>1414</v>
      </c>
      <c r="AL99" s="729"/>
      <c r="AM99" s="828">
        <v>14140000</v>
      </c>
      <c r="AN99" s="828"/>
      <c r="AO99" s="828"/>
      <c r="AP99" s="819"/>
      <c r="AQ99" s="728">
        <f t="shared" si="6"/>
        <v>-40</v>
      </c>
      <c r="AR99" s="729"/>
      <c r="AS99" s="729"/>
      <c r="AT99" s="828">
        <f t="shared" si="7"/>
        <v>-400000</v>
      </c>
      <c r="AU99" s="828"/>
      <c r="AV99" s="828"/>
      <c r="AW99" s="828"/>
      <c r="AX99" s="829"/>
    </row>
    <row r="100" spans="1:50" ht="21.75" customHeight="1">
      <c r="A100" s="817" t="s">
        <v>803</v>
      </c>
      <c r="B100" s="818"/>
      <c r="C100" s="818"/>
      <c r="D100" s="818"/>
      <c r="E100" s="818"/>
      <c r="F100" s="768"/>
      <c r="G100" s="768"/>
      <c r="H100" s="768"/>
      <c r="I100" s="768"/>
      <c r="J100" s="768"/>
      <c r="K100" s="768"/>
      <c r="L100" s="769"/>
      <c r="M100" s="724">
        <v>2744</v>
      </c>
      <c r="N100" s="725"/>
      <c r="O100" s="726">
        <v>2744000</v>
      </c>
      <c r="P100" s="726"/>
      <c r="Q100" s="726"/>
      <c r="R100" s="727"/>
      <c r="S100" s="728"/>
      <c r="T100" s="729"/>
      <c r="U100" s="725"/>
      <c r="V100" s="725"/>
      <c r="W100" s="725"/>
      <c r="X100" s="725"/>
      <c r="Y100" s="725"/>
      <c r="Z100" s="725"/>
      <c r="AA100" s="725"/>
      <c r="AB100" s="725"/>
      <c r="AC100" s="725"/>
      <c r="AD100" s="725"/>
      <c r="AE100" s="725">
        <v>-246</v>
      </c>
      <c r="AF100" s="725"/>
      <c r="AG100" s="726">
        <v>-246000</v>
      </c>
      <c r="AH100" s="726"/>
      <c r="AI100" s="726"/>
      <c r="AJ100" s="726"/>
      <c r="AK100" s="728">
        <v>2432</v>
      </c>
      <c r="AL100" s="729"/>
      <c r="AM100" s="828">
        <v>2432000</v>
      </c>
      <c r="AN100" s="828"/>
      <c r="AO100" s="828"/>
      <c r="AP100" s="819"/>
      <c r="AQ100" s="728">
        <f t="shared" si="6"/>
        <v>-66</v>
      </c>
      <c r="AR100" s="729"/>
      <c r="AS100" s="729"/>
      <c r="AT100" s="828">
        <f t="shared" si="7"/>
        <v>-66000</v>
      </c>
      <c r="AU100" s="828"/>
      <c r="AV100" s="828"/>
      <c r="AW100" s="828"/>
      <c r="AX100" s="829"/>
    </row>
    <row r="101" spans="1:50" ht="21.75" customHeight="1">
      <c r="A101" s="817" t="s">
        <v>804</v>
      </c>
      <c r="B101" s="818"/>
      <c r="C101" s="818"/>
      <c r="D101" s="818"/>
      <c r="E101" s="818"/>
      <c r="F101" s="768"/>
      <c r="G101" s="768"/>
      <c r="H101" s="768"/>
      <c r="I101" s="768"/>
      <c r="J101" s="768"/>
      <c r="K101" s="768"/>
      <c r="L101" s="769"/>
      <c r="M101" s="724">
        <v>160</v>
      </c>
      <c r="N101" s="725"/>
      <c r="O101" s="726">
        <v>9920000</v>
      </c>
      <c r="P101" s="726"/>
      <c r="Q101" s="726"/>
      <c r="R101" s="727"/>
      <c r="S101" s="728"/>
      <c r="T101" s="729"/>
      <c r="U101" s="725"/>
      <c r="V101" s="725"/>
      <c r="W101" s="725"/>
      <c r="X101" s="725"/>
      <c r="Y101" s="725"/>
      <c r="Z101" s="725"/>
      <c r="AA101" s="725"/>
      <c r="AB101" s="725"/>
      <c r="AC101" s="725"/>
      <c r="AD101" s="725"/>
      <c r="AE101" s="725">
        <v>-58</v>
      </c>
      <c r="AF101" s="725"/>
      <c r="AG101" s="726">
        <v>-3596000</v>
      </c>
      <c r="AH101" s="726"/>
      <c r="AI101" s="726"/>
      <c r="AJ101" s="726"/>
      <c r="AK101" s="728">
        <v>104</v>
      </c>
      <c r="AL101" s="729"/>
      <c r="AM101" s="828">
        <v>6448000</v>
      </c>
      <c r="AN101" s="828"/>
      <c r="AO101" s="828"/>
      <c r="AP101" s="819"/>
      <c r="AQ101" s="728">
        <f t="shared" si="6"/>
        <v>2</v>
      </c>
      <c r="AR101" s="729"/>
      <c r="AS101" s="729"/>
      <c r="AT101" s="828">
        <f t="shared" si="7"/>
        <v>124000</v>
      </c>
      <c r="AU101" s="828"/>
      <c r="AV101" s="828"/>
      <c r="AW101" s="828"/>
      <c r="AX101" s="829"/>
    </row>
    <row r="102" spans="1:50" ht="21.75" customHeight="1">
      <c r="A102" s="817" t="s">
        <v>805</v>
      </c>
      <c r="B102" s="818"/>
      <c r="C102" s="818"/>
      <c r="D102" s="818"/>
      <c r="E102" s="818"/>
      <c r="F102" s="768"/>
      <c r="G102" s="768"/>
      <c r="H102" s="768"/>
      <c r="I102" s="768"/>
      <c r="J102" s="768"/>
      <c r="K102" s="768"/>
      <c r="L102" s="769"/>
      <c r="M102" s="724">
        <v>0</v>
      </c>
      <c r="N102" s="725"/>
      <c r="O102" s="726">
        <v>0</v>
      </c>
      <c r="P102" s="726"/>
      <c r="Q102" s="726"/>
      <c r="R102" s="727"/>
      <c r="S102" s="728"/>
      <c r="T102" s="729"/>
      <c r="U102" s="725"/>
      <c r="V102" s="725"/>
      <c r="W102" s="725"/>
      <c r="X102" s="725"/>
      <c r="Y102" s="725"/>
      <c r="Z102" s="725"/>
      <c r="AA102" s="725"/>
      <c r="AB102" s="725"/>
      <c r="AC102" s="725"/>
      <c r="AD102" s="725"/>
      <c r="AE102" s="725"/>
      <c r="AF102" s="725"/>
      <c r="AG102" s="725"/>
      <c r="AH102" s="725"/>
      <c r="AI102" s="725"/>
      <c r="AJ102" s="725"/>
      <c r="AK102" s="728">
        <v>2</v>
      </c>
      <c r="AL102" s="729"/>
      <c r="AM102" s="828">
        <v>160000</v>
      </c>
      <c r="AN102" s="828"/>
      <c r="AO102" s="828"/>
      <c r="AP102" s="819"/>
      <c r="AQ102" s="728">
        <f t="shared" si="6"/>
        <v>2</v>
      </c>
      <c r="AR102" s="729"/>
      <c r="AS102" s="729"/>
      <c r="AT102" s="828">
        <f t="shared" si="7"/>
        <v>160000</v>
      </c>
      <c r="AU102" s="828"/>
      <c r="AV102" s="828"/>
      <c r="AW102" s="828"/>
      <c r="AX102" s="829"/>
    </row>
    <row r="103" spans="1:50" ht="21.75" customHeight="1">
      <c r="A103" s="817" t="s">
        <v>806</v>
      </c>
      <c r="B103" s="818"/>
      <c r="C103" s="818"/>
      <c r="D103" s="818"/>
      <c r="E103" s="818"/>
      <c r="F103" s="768"/>
      <c r="G103" s="768"/>
      <c r="H103" s="768"/>
      <c r="I103" s="768"/>
      <c r="J103" s="768"/>
      <c r="K103" s="768"/>
      <c r="L103" s="769"/>
      <c r="M103" s="724">
        <v>0</v>
      </c>
      <c r="N103" s="725"/>
      <c r="O103" s="726">
        <v>0</v>
      </c>
      <c r="P103" s="726"/>
      <c r="Q103" s="726"/>
      <c r="R103" s="727"/>
      <c r="S103" s="728"/>
      <c r="T103" s="729"/>
      <c r="U103" s="725"/>
      <c r="V103" s="725"/>
      <c r="W103" s="725"/>
      <c r="X103" s="725"/>
      <c r="Y103" s="725"/>
      <c r="Z103" s="725"/>
      <c r="AA103" s="725"/>
      <c r="AB103" s="725"/>
      <c r="AC103" s="725"/>
      <c r="AD103" s="725"/>
      <c r="AE103" s="725"/>
      <c r="AF103" s="725"/>
      <c r="AG103" s="725"/>
      <c r="AH103" s="725"/>
      <c r="AI103" s="725"/>
      <c r="AJ103" s="725"/>
      <c r="AK103" s="728">
        <v>34</v>
      </c>
      <c r="AL103" s="729"/>
      <c r="AM103" s="828">
        <v>2176000</v>
      </c>
      <c r="AN103" s="828"/>
      <c r="AO103" s="828"/>
      <c r="AP103" s="819"/>
      <c r="AQ103" s="728">
        <f t="shared" si="6"/>
        <v>34</v>
      </c>
      <c r="AR103" s="729"/>
      <c r="AS103" s="729"/>
      <c r="AT103" s="828">
        <f t="shared" si="7"/>
        <v>2176000</v>
      </c>
      <c r="AU103" s="828"/>
      <c r="AV103" s="828"/>
      <c r="AW103" s="828"/>
      <c r="AX103" s="829"/>
    </row>
    <row r="104" spans="1:50" ht="21.75" customHeight="1" thickBot="1">
      <c r="A104" s="817" t="s">
        <v>807</v>
      </c>
      <c r="B104" s="818"/>
      <c r="C104" s="818"/>
      <c r="D104" s="818"/>
      <c r="E104" s="818"/>
      <c r="F104" s="768"/>
      <c r="G104" s="768"/>
      <c r="H104" s="768"/>
      <c r="I104" s="768"/>
      <c r="J104" s="768"/>
      <c r="K104" s="768"/>
      <c r="L104" s="769"/>
      <c r="M104" s="724">
        <v>0</v>
      </c>
      <c r="N104" s="725"/>
      <c r="O104" s="726">
        <v>0</v>
      </c>
      <c r="P104" s="726"/>
      <c r="Q104" s="726"/>
      <c r="R104" s="727"/>
      <c r="S104" s="728"/>
      <c r="T104" s="729"/>
      <c r="U104" s="725"/>
      <c r="V104" s="725"/>
      <c r="W104" s="725"/>
      <c r="X104" s="725"/>
      <c r="Y104" s="725"/>
      <c r="Z104" s="725"/>
      <c r="AA104" s="725"/>
      <c r="AB104" s="725"/>
      <c r="AC104" s="725"/>
      <c r="AD104" s="725"/>
      <c r="AE104" s="725"/>
      <c r="AF104" s="725"/>
      <c r="AG104" s="725"/>
      <c r="AH104" s="725"/>
      <c r="AI104" s="725"/>
      <c r="AJ104" s="725"/>
      <c r="AK104" s="728">
        <v>160</v>
      </c>
      <c r="AL104" s="729"/>
      <c r="AM104" s="828">
        <v>16725333</v>
      </c>
      <c r="AN104" s="828"/>
      <c r="AO104" s="828"/>
      <c r="AP104" s="819"/>
      <c r="AQ104" s="728">
        <f t="shared" si="6"/>
        <v>160</v>
      </c>
      <c r="AR104" s="729"/>
      <c r="AS104" s="729"/>
      <c r="AT104" s="828">
        <f t="shared" si="7"/>
        <v>16725333</v>
      </c>
      <c r="AU104" s="828"/>
      <c r="AV104" s="828"/>
      <c r="AW104" s="828"/>
      <c r="AX104" s="829"/>
    </row>
    <row r="105" spans="1:50" ht="42" customHeight="1" thickBot="1">
      <c r="A105" s="832" t="s">
        <v>808</v>
      </c>
      <c r="B105" s="833"/>
      <c r="C105" s="833"/>
      <c r="D105" s="833"/>
      <c r="E105" s="833"/>
      <c r="F105" s="834"/>
      <c r="G105" s="834"/>
      <c r="H105" s="834"/>
      <c r="I105" s="834"/>
      <c r="J105" s="834"/>
      <c r="K105" s="834"/>
      <c r="L105" s="835"/>
      <c r="M105" s="798">
        <f>SUM(M91:N104)</f>
        <v>129356</v>
      </c>
      <c r="N105" s="799"/>
      <c r="O105" s="799">
        <f>SUM(O91:R104)</f>
        <v>1073996693</v>
      </c>
      <c r="P105" s="799"/>
      <c r="Q105" s="799"/>
      <c r="R105" s="800"/>
      <c r="S105" s="808" t="e">
        <f>SUM(S91:S104)</f>
        <v>#REF!</v>
      </c>
      <c r="T105" s="805"/>
      <c r="U105" s="805" t="e">
        <f>SUM(U91:U104)</f>
        <v>#REF!</v>
      </c>
      <c r="V105" s="805"/>
      <c r="W105" s="805"/>
      <c r="X105" s="805"/>
      <c r="Y105" s="805" t="e">
        <f>SUM(Y91:Y104)</f>
        <v>#REF!</v>
      </c>
      <c r="Z105" s="805"/>
      <c r="AA105" s="805" t="e">
        <f>SUM(AA91:AA104)</f>
        <v>#REF!</v>
      </c>
      <c r="AB105" s="805"/>
      <c r="AC105" s="805"/>
      <c r="AD105" s="805"/>
      <c r="AE105" s="805">
        <f>SUM(AE91:AF104)</f>
        <v>-751</v>
      </c>
      <c r="AF105" s="805"/>
      <c r="AG105" s="799">
        <f>SUM(AG91:AJ104)</f>
        <v>-25180066</v>
      </c>
      <c r="AH105" s="805"/>
      <c r="AI105" s="805"/>
      <c r="AJ105" s="843"/>
      <c r="AK105" s="798">
        <f>SUM(AK91:AL104)</f>
        <v>128355</v>
      </c>
      <c r="AL105" s="799"/>
      <c r="AM105" s="799">
        <f>SUM(AM91:AP104)</f>
        <v>1045542292</v>
      </c>
      <c r="AN105" s="799"/>
      <c r="AO105" s="799"/>
      <c r="AP105" s="800"/>
      <c r="AQ105" s="752">
        <f>SUM(AQ91:AQ104)</f>
        <v>-250</v>
      </c>
      <c r="AR105" s="753"/>
      <c r="AS105" s="754"/>
      <c r="AT105" s="806">
        <f>SUM(AT91:AT104)</f>
        <v>-3274335</v>
      </c>
      <c r="AU105" s="844"/>
      <c r="AV105" s="844"/>
      <c r="AW105" s="844"/>
      <c r="AX105" s="845"/>
    </row>
    <row r="106" ht="13.5" hidden="1" thickBot="1"/>
    <row r="107" spans="1:50" ht="21.75" customHeight="1">
      <c r="A107" s="846" t="s">
        <v>809</v>
      </c>
      <c r="B107" s="847"/>
      <c r="C107" s="847"/>
      <c r="D107" s="847"/>
      <c r="E107" s="847"/>
      <c r="F107" s="847"/>
      <c r="G107" s="847"/>
      <c r="H107" s="847"/>
      <c r="I107" s="847"/>
      <c r="J107" s="847"/>
      <c r="K107" s="847"/>
      <c r="L107" s="848"/>
      <c r="M107" s="778">
        <v>290</v>
      </c>
      <c r="N107" s="779"/>
      <c r="O107" s="849">
        <v>2262000</v>
      </c>
      <c r="P107" s="850"/>
      <c r="Q107" s="850"/>
      <c r="R107" s="850"/>
      <c r="S107" s="585"/>
      <c r="T107" s="585"/>
      <c r="U107" s="585"/>
      <c r="V107" s="585"/>
      <c r="W107" s="585"/>
      <c r="X107" s="585"/>
      <c r="Y107" s="586"/>
      <c r="Z107" s="587"/>
      <c r="AA107" s="587"/>
      <c r="AB107" s="587"/>
      <c r="AC107" s="587"/>
      <c r="AD107" s="588"/>
      <c r="AE107" s="851"/>
      <c r="AF107" s="815"/>
      <c r="AG107" s="815"/>
      <c r="AH107" s="815"/>
      <c r="AI107" s="815"/>
      <c r="AJ107" s="816"/>
      <c r="AK107" s="852">
        <v>292</v>
      </c>
      <c r="AL107" s="815"/>
      <c r="AM107" s="815">
        <v>2277600</v>
      </c>
      <c r="AN107" s="815"/>
      <c r="AO107" s="815"/>
      <c r="AP107" s="816"/>
      <c r="AQ107" s="852">
        <v>2</v>
      </c>
      <c r="AR107" s="815"/>
      <c r="AS107" s="815"/>
      <c r="AT107" s="853">
        <v>15600</v>
      </c>
      <c r="AU107" s="849"/>
      <c r="AV107" s="849"/>
      <c r="AW107" s="849"/>
      <c r="AX107" s="854"/>
    </row>
    <row r="108" spans="1:50" ht="21.75" customHeight="1">
      <c r="A108" s="839" t="s">
        <v>810</v>
      </c>
      <c r="B108" s="840"/>
      <c r="C108" s="840"/>
      <c r="D108" s="840"/>
      <c r="E108" s="840"/>
      <c r="F108" s="840"/>
      <c r="G108" s="840"/>
      <c r="H108" s="840"/>
      <c r="I108" s="840"/>
      <c r="J108" s="840"/>
      <c r="K108" s="840"/>
      <c r="L108" s="841"/>
      <c r="M108" s="782">
        <v>293</v>
      </c>
      <c r="N108" s="783"/>
      <c r="O108" s="820">
        <v>1142700</v>
      </c>
      <c r="P108" s="842"/>
      <c r="Q108" s="842"/>
      <c r="R108" s="842"/>
      <c r="S108" s="583"/>
      <c r="T108" s="583"/>
      <c r="U108" s="583"/>
      <c r="V108" s="583"/>
      <c r="W108" s="583"/>
      <c r="X108" s="583"/>
      <c r="Y108" s="589"/>
      <c r="Z108" s="590"/>
      <c r="AA108" s="590"/>
      <c r="AB108" s="590"/>
      <c r="AC108" s="590"/>
      <c r="AD108" s="584"/>
      <c r="AE108" s="855">
        <v>-7</v>
      </c>
      <c r="AF108" s="828"/>
      <c r="AG108" s="827">
        <v>-27300</v>
      </c>
      <c r="AH108" s="828"/>
      <c r="AI108" s="828"/>
      <c r="AJ108" s="829"/>
      <c r="AK108" s="827">
        <v>271</v>
      </c>
      <c r="AL108" s="828"/>
      <c r="AM108" s="828">
        <v>1056900</v>
      </c>
      <c r="AN108" s="828"/>
      <c r="AO108" s="828"/>
      <c r="AP108" s="829"/>
      <c r="AQ108" s="827">
        <v>-15</v>
      </c>
      <c r="AR108" s="828"/>
      <c r="AS108" s="828"/>
      <c r="AT108" s="819">
        <v>-58500</v>
      </c>
      <c r="AU108" s="820"/>
      <c r="AV108" s="820"/>
      <c r="AW108" s="820"/>
      <c r="AX108" s="821"/>
    </row>
    <row r="109" spans="1:50" ht="21.75" customHeight="1">
      <c r="A109" s="839" t="s">
        <v>811</v>
      </c>
      <c r="B109" s="840"/>
      <c r="C109" s="840"/>
      <c r="D109" s="840"/>
      <c r="E109" s="840"/>
      <c r="F109" s="840"/>
      <c r="G109" s="840"/>
      <c r="H109" s="840"/>
      <c r="I109" s="840"/>
      <c r="J109" s="840"/>
      <c r="K109" s="840"/>
      <c r="L109" s="841"/>
      <c r="M109" s="782">
        <v>9</v>
      </c>
      <c r="N109" s="783"/>
      <c r="O109" s="820">
        <v>6120000</v>
      </c>
      <c r="P109" s="842"/>
      <c r="Q109" s="842"/>
      <c r="R109" s="842"/>
      <c r="S109" s="583"/>
      <c r="T109" s="583"/>
      <c r="U109" s="583"/>
      <c r="V109" s="583"/>
      <c r="W109" s="583"/>
      <c r="X109" s="583"/>
      <c r="Y109" s="589"/>
      <c r="Z109" s="590"/>
      <c r="AA109" s="590"/>
      <c r="AB109" s="590"/>
      <c r="AC109" s="590"/>
      <c r="AD109" s="584"/>
      <c r="AE109" s="855"/>
      <c r="AF109" s="828"/>
      <c r="AG109" s="827"/>
      <c r="AH109" s="828"/>
      <c r="AI109" s="828"/>
      <c r="AJ109" s="829"/>
      <c r="AK109" s="827">
        <v>9</v>
      </c>
      <c r="AL109" s="828"/>
      <c r="AM109" s="828">
        <v>6120000</v>
      </c>
      <c r="AN109" s="828"/>
      <c r="AO109" s="828"/>
      <c r="AP109" s="829"/>
      <c r="AQ109" s="827">
        <v>0</v>
      </c>
      <c r="AR109" s="828"/>
      <c r="AS109" s="828"/>
      <c r="AT109" s="819">
        <v>0</v>
      </c>
      <c r="AU109" s="820"/>
      <c r="AV109" s="820"/>
      <c r="AW109" s="820"/>
      <c r="AX109" s="821"/>
    </row>
    <row r="110" spans="1:50" ht="21.75" customHeight="1" thickBot="1">
      <c r="A110" s="839" t="s">
        <v>811</v>
      </c>
      <c r="B110" s="840"/>
      <c r="C110" s="840"/>
      <c r="D110" s="840"/>
      <c r="E110" s="840"/>
      <c r="F110" s="840"/>
      <c r="G110" s="840"/>
      <c r="H110" s="840"/>
      <c r="I110" s="840"/>
      <c r="J110" s="840"/>
      <c r="K110" s="840"/>
      <c r="L110" s="841"/>
      <c r="M110" s="782">
        <v>10</v>
      </c>
      <c r="N110" s="783"/>
      <c r="O110" s="820">
        <v>3400000</v>
      </c>
      <c r="P110" s="842"/>
      <c r="Q110" s="842"/>
      <c r="R110" s="842"/>
      <c r="S110" s="583"/>
      <c r="T110" s="583"/>
      <c r="U110" s="583"/>
      <c r="V110" s="583"/>
      <c r="W110" s="583"/>
      <c r="X110" s="583"/>
      <c r="Y110" s="589"/>
      <c r="Z110" s="590"/>
      <c r="AA110" s="590"/>
      <c r="AB110" s="590"/>
      <c r="AC110" s="590"/>
      <c r="AD110" s="584"/>
      <c r="AE110" s="856">
        <v>-1</v>
      </c>
      <c r="AF110" s="857"/>
      <c r="AG110" s="858">
        <v>-340000</v>
      </c>
      <c r="AH110" s="857"/>
      <c r="AI110" s="857"/>
      <c r="AJ110" s="859"/>
      <c r="AK110" s="858">
        <v>9</v>
      </c>
      <c r="AL110" s="857"/>
      <c r="AM110" s="857">
        <v>3060000</v>
      </c>
      <c r="AN110" s="857"/>
      <c r="AO110" s="857"/>
      <c r="AP110" s="859"/>
      <c r="AQ110" s="858">
        <v>0</v>
      </c>
      <c r="AR110" s="857"/>
      <c r="AS110" s="857"/>
      <c r="AT110" s="860">
        <v>0</v>
      </c>
      <c r="AU110" s="861"/>
      <c r="AV110" s="861"/>
      <c r="AW110" s="861"/>
      <c r="AX110" s="862"/>
    </row>
    <row r="111" spans="1:50" ht="33" customHeight="1" thickBot="1">
      <c r="A111" s="863" t="s">
        <v>668</v>
      </c>
      <c r="B111" s="864"/>
      <c r="C111" s="864"/>
      <c r="D111" s="864"/>
      <c r="E111" s="864"/>
      <c r="F111" s="865"/>
      <c r="G111" s="865"/>
      <c r="H111" s="865"/>
      <c r="I111" s="865"/>
      <c r="J111" s="865"/>
      <c r="K111" s="865"/>
      <c r="L111" s="866"/>
      <c r="M111" s="867">
        <f>SUM(M107:M110)</f>
        <v>602</v>
      </c>
      <c r="N111" s="868"/>
      <c r="O111" s="836">
        <f>SUM(O107:O110)</f>
        <v>12924700</v>
      </c>
      <c r="P111" s="837"/>
      <c r="Q111" s="837"/>
      <c r="R111" s="838"/>
      <c r="S111" s="591"/>
      <c r="T111" s="591"/>
      <c r="U111" s="591"/>
      <c r="V111" s="591"/>
      <c r="W111" s="591"/>
      <c r="X111" s="591"/>
      <c r="Y111" s="591"/>
      <c r="Z111" s="591"/>
      <c r="AA111" s="591"/>
      <c r="AB111" s="591"/>
      <c r="AC111" s="591"/>
      <c r="AD111" s="591"/>
      <c r="AE111" s="837">
        <f>SUM(AE107:AE110)</f>
        <v>-8</v>
      </c>
      <c r="AF111" s="868"/>
      <c r="AG111" s="836">
        <f>SUM(AG107:AG110)</f>
        <v>-367300</v>
      </c>
      <c r="AH111" s="837"/>
      <c r="AI111" s="837"/>
      <c r="AJ111" s="838"/>
      <c r="AK111" s="867">
        <f>SUM(AK107:AK110)</f>
        <v>581</v>
      </c>
      <c r="AL111" s="868"/>
      <c r="AM111" s="836">
        <f>SUM(AM107:AM110)</f>
        <v>12514500</v>
      </c>
      <c r="AN111" s="837"/>
      <c r="AO111" s="837"/>
      <c r="AP111" s="838"/>
      <c r="AQ111" s="867">
        <f>SUM(AQ107:AQ110)</f>
        <v>-13</v>
      </c>
      <c r="AR111" s="837"/>
      <c r="AS111" s="868"/>
      <c r="AT111" s="836">
        <f>SUM(AT107:AT110)</f>
        <v>-42900</v>
      </c>
      <c r="AU111" s="837"/>
      <c r="AV111" s="837"/>
      <c r="AW111" s="837"/>
      <c r="AX111" s="838"/>
    </row>
    <row r="112" spans="1:50" ht="21.75" customHeight="1" thickBot="1">
      <c r="A112" s="869" t="s">
        <v>669</v>
      </c>
      <c r="B112" s="870"/>
      <c r="C112" s="870"/>
      <c r="D112" s="870"/>
      <c r="E112" s="870"/>
      <c r="F112" s="865"/>
      <c r="G112" s="865"/>
      <c r="H112" s="865"/>
      <c r="I112" s="865"/>
      <c r="J112" s="865"/>
      <c r="K112" s="865"/>
      <c r="L112" s="866"/>
      <c r="M112" s="867">
        <f>SUM(M105:N110)</f>
        <v>129958</v>
      </c>
      <c r="N112" s="871"/>
      <c r="O112" s="836">
        <f>SUM(O105:R110)</f>
        <v>1086921393</v>
      </c>
      <c r="P112" s="872"/>
      <c r="Q112" s="872"/>
      <c r="R112" s="873"/>
      <c r="S112" s="592"/>
      <c r="T112" s="592"/>
      <c r="U112" s="592"/>
      <c r="V112" s="592"/>
      <c r="W112" s="592"/>
      <c r="X112" s="592"/>
      <c r="Y112" s="592"/>
      <c r="Z112" s="592"/>
      <c r="AA112" s="592"/>
      <c r="AB112" s="592"/>
      <c r="AC112" s="592"/>
      <c r="AD112" s="592"/>
      <c r="AE112" s="837">
        <f>SUM(AE105:AF110)</f>
        <v>-759</v>
      </c>
      <c r="AF112" s="871"/>
      <c r="AG112" s="836">
        <f>SUM(AG105:AJ110)</f>
        <v>-25547366</v>
      </c>
      <c r="AH112" s="872"/>
      <c r="AI112" s="872"/>
      <c r="AJ112" s="873"/>
      <c r="AK112" s="867">
        <f>SUM(AK105:AL110)</f>
        <v>128936</v>
      </c>
      <c r="AL112" s="871"/>
      <c r="AM112" s="836">
        <f>SUM(AM105:AP110)</f>
        <v>1058056792</v>
      </c>
      <c r="AN112" s="872"/>
      <c r="AO112" s="872"/>
      <c r="AP112" s="873"/>
      <c r="AQ112" s="867">
        <f>SUM(AQ105:AS110)</f>
        <v>-263</v>
      </c>
      <c r="AR112" s="872"/>
      <c r="AS112" s="871"/>
      <c r="AT112" s="836">
        <f>SUM(AT105:AX110)</f>
        <v>-3317235</v>
      </c>
      <c r="AU112" s="872"/>
      <c r="AV112" s="872"/>
      <c r="AW112" s="872"/>
      <c r="AX112" s="873"/>
    </row>
  </sheetData>
  <mergeCells count="1226">
    <mergeCell ref="AT112:AX112"/>
    <mergeCell ref="AG112:AJ112"/>
    <mergeCell ref="AK112:AL112"/>
    <mergeCell ref="AM112:AP112"/>
    <mergeCell ref="AQ112:AS112"/>
    <mergeCell ref="A112:L112"/>
    <mergeCell ref="M112:N112"/>
    <mergeCell ref="O112:R112"/>
    <mergeCell ref="AE112:AF112"/>
    <mergeCell ref="AT110:AX110"/>
    <mergeCell ref="A111:L111"/>
    <mergeCell ref="M111:N111"/>
    <mergeCell ref="AE111:AF111"/>
    <mergeCell ref="AG111:AJ111"/>
    <mergeCell ref="AK111:AL111"/>
    <mergeCell ref="AM111:AP111"/>
    <mergeCell ref="AQ111:AS111"/>
    <mergeCell ref="AT111:AX111"/>
    <mergeCell ref="AQ109:AS109"/>
    <mergeCell ref="AT109:AX109"/>
    <mergeCell ref="A110:L110"/>
    <mergeCell ref="M110:N110"/>
    <mergeCell ref="O110:R110"/>
    <mergeCell ref="AE110:AF110"/>
    <mergeCell ref="AG110:AJ110"/>
    <mergeCell ref="AK110:AL110"/>
    <mergeCell ref="AM110:AP110"/>
    <mergeCell ref="AQ110:AS110"/>
    <mergeCell ref="AE109:AF109"/>
    <mergeCell ref="AG109:AJ109"/>
    <mergeCell ref="AK109:AL109"/>
    <mergeCell ref="AM109:AP109"/>
    <mergeCell ref="AT107:AX107"/>
    <mergeCell ref="A108:L108"/>
    <mergeCell ref="M108:N108"/>
    <mergeCell ref="O108:R108"/>
    <mergeCell ref="AE108:AF108"/>
    <mergeCell ref="AG108:AJ108"/>
    <mergeCell ref="AK108:AL108"/>
    <mergeCell ref="AM108:AP108"/>
    <mergeCell ref="AQ108:AS108"/>
    <mergeCell ref="AT108:AX108"/>
    <mergeCell ref="AQ105:AS105"/>
    <mergeCell ref="AT105:AX105"/>
    <mergeCell ref="A107:L107"/>
    <mergeCell ref="M107:N107"/>
    <mergeCell ref="O107:R107"/>
    <mergeCell ref="AE107:AF107"/>
    <mergeCell ref="AG107:AJ107"/>
    <mergeCell ref="AK107:AL107"/>
    <mergeCell ref="AM107:AP107"/>
    <mergeCell ref="AQ107:AS107"/>
    <mergeCell ref="AE105:AF105"/>
    <mergeCell ref="AG105:AJ105"/>
    <mergeCell ref="AK105:AL105"/>
    <mergeCell ref="AM105:AP105"/>
    <mergeCell ref="S105:T105"/>
    <mergeCell ref="U105:X105"/>
    <mergeCell ref="Y105:Z105"/>
    <mergeCell ref="AA105:AD105"/>
    <mergeCell ref="A105:L105"/>
    <mergeCell ref="O111:R111"/>
    <mergeCell ref="M105:N105"/>
    <mergeCell ref="O105:R105"/>
    <mergeCell ref="A109:L109"/>
    <mergeCell ref="M109:N109"/>
    <mergeCell ref="O109:R109"/>
    <mergeCell ref="AT104:AX104"/>
    <mergeCell ref="AG104:AJ104"/>
    <mergeCell ref="AK104:AL104"/>
    <mergeCell ref="AM104:AP104"/>
    <mergeCell ref="AQ104:AS104"/>
    <mergeCell ref="U104:X104"/>
    <mergeCell ref="Y104:Z104"/>
    <mergeCell ref="AA104:AD104"/>
    <mergeCell ref="AE104:AF104"/>
    <mergeCell ref="A104:L104"/>
    <mergeCell ref="M104:N104"/>
    <mergeCell ref="O104:R104"/>
    <mergeCell ref="S104:T104"/>
    <mergeCell ref="AK103:AL103"/>
    <mergeCell ref="AM103:AP103"/>
    <mergeCell ref="AQ103:AS103"/>
    <mergeCell ref="AT103:AX103"/>
    <mergeCell ref="AT102:AX102"/>
    <mergeCell ref="A103:L103"/>
    <mergeCell ref="M103:N103"/>
    <mergeCell ref="O103:R103"/>
    <mergeCell ref="S103:T103"/>
    <mergeCell ref="U103:X103"/>
    <mergeCell ref="Y103:Z103"/>
    <mergeCell ref="AA103:AD103"/>
    <mergeCell ref="AE103:AF103"/>
    <mergeCell ref="AG103:AJ103"/>
    <mergeCell ref="AG102:AJ102"/>
    <mergeCell ref="AK102:AL102"/>
    <mergeCell ref="AM102:AP102"/>
    <mergeCell ref="AQ102:AS102"/>
    <mergeCell ref="U102:X102"/>
    <mergeCell ref="Y102:Z102"/>
    <mergeCell ref="AA102:AD102"/>
    <mergeCell ref="AE102:AF102"/>
    <mergeCell ref="A102:L102"/>
    <mergeCell ref="M102:N102"/>
    <mergeCell ref="O102:R102"/>
    <mergeCell ref="S102:T102"/>
    <mergeCell ref="AK101:AL101"/>
    <mergeCell ref="AM101:AP101"/>
    <mergeCell ref="AQ101:AS101"/>
    <mergeCell ref="AT101:AX101"/>
    <mergeCell ref="AT100:AX100"/>
    <mergeCell ref="A101:L101"/>
    <mergeCell ref="M101:N101"/>
    <mergeCell ref="O101:R101"/>
    <mergeCell ref="S101:T101"/>
    <mergeCell ref="U101:X101"/>
    <mergeCell ref="Y101:Z101"/>
    <mergeCell ref="AA101:AD101"/>
    <mergeCell ref="AE101:AF101"/>
    <mergeCell ref="AG101:AJ101"/>
    <mergeCell ref="AG100:AJ100"/>
    <mergeCell ref="AK100:AL100"/>
    <mergeCell ref="AM100:AP100"/>
    <mergeCell ref="AQ100:AS100"/>
    <mergeCell ref="U100:X100"/>
    <mergeCell ref="Y100:Z100"/>
    <mergeCell ref="AA100:AD100"/>
    <mergeCell ref="AE100:AF100"/>
    <mergeCell ref="A100:L100"/>
    <mergeCell ref="M100:N100"/>
    <mergeCell ref="O100:R100"/>
    <mergeCell ref="S100:T100"/>
    <mergeCell ref="AK99:AL99"/>
    <mergeCell ref="AM99:AP99"/>
    <mergeCell ref="AQ99:AS99"/>
    <mergeCell ref="AT99:AX99"/>
    <mergeCell ref="AT98:AX98"/>
    <mergeCell ref="A99:L99"/>
    <mergeCell ref="M99:N99"/>
    <mergeCell ref="O99:R99"/>
    <mergeCell ref="S99:T99"/>
    <mergeCell ref="U99:X99"/>
    <mergeCell ref="Y99:Z99"/>
    <mergeCell ref="AA99:AD99"/>
    <mergeCell ref="AE99:AF99"/>
    <mergeCell ref="AG99:AJ99"/>
    <mergeCell ref="AG98:AJ98"/>
    <mergeCell ref="AK98:AL98"/>
    <mergeCell ref="AM98:AP98"/>
    <mergeCell ref="AQ98:AS98"/>
    <mergeCell ref="U98:X98"/>
    <mergeCell ref="Y98:Z98"/>
    <mergeCell ref="AA98:AD98"/>
    <mergeCell ref="AE98:AF98"/>
    <mergeCell ref="A98:L98"/>
    <mergeCell ref="M98:N98"/>
    <mergeCell ref="O98:R98"/>
    <mergeCell ref="S98:T98"/>
    <mergeCell ref="AK97:AL97"/>
    <mergeCell ref="AM97:AP97"/>
    <mergeCell ref="AQ97:AS97"/>
    <mergeCell ref="AT97:AX97"/>
    <mergeCell ref="AT96:AX96"/>
    <mergeCell ref="A97:L97"/>
    <mergeCell ref="M97:N97"/>
    <mergeCell ref="O97:R97"/>
    <mergeCell ref="S97:T97"/>
    <mergeCell ref="U97:X97"/>
    <mergeCell ref="Y97:Z97"/>
    <mergeCell ref="AA97:AD97"/>
    <mergeCell ref="AE97:AF97"/>
    <mergeCell ref="AG97:AJ97"/>
    <mergeCell ref="AG96:AJ96"/>
    <mergeCell ref="AK96:AL96"/>
    <mergeCell ref="AM96:AP96"/>
    <mergeCell ref="AQ96:AS96"/>
    <mergeCell ref="U96:X96"/>
    <mergeCell ref="Y96:Z96"/>
    <mergeCell ref="AA96:AD96"/>
    <mergeCell ref="AE96:AF96"/>
    <mergeCell ref="A96:L96"/>
    <mergeCell ref="M96:N96"/>
    <mergeCell ref="O96:R96"/>
    <mergeCell ref="S96:T96"/>
    <mergeCell ref="AK95:AL95"/>
    <mergeCell ref="AM95:AP95"/>
    <mergeCell ref="AQ95:AS95"/>
    <mergeCell ref="AT95:AX95"/>
    <mergeCell ref="AT94:AX94"/>
    <mergeCell ref="A95:L95"/>
    <mergeCell ref="M95:N95"/>
    <mergeCell ref="O95:R95"/>
    <mergeCell ref="S95:T95"/>
    <mergeCell ref="U95:X95"/>
    <mergeCell ref="Y95:Z95"/>
    <mergeCell ref="AA95:AD95"/>
    <mergeCell ref="AE95:AF95"/>
    <mergeCell ref="AG95:AJ95"/>
    <mergeCell ref="AG94:AJ94"/>
    <mergeCell ref="AK94:AL94"/>
    <mergeCell ref="AM94:AP94"/>
    <mergeCell ref="AQ94:AS94"/>
    <mergeCell ref="U94:X94"/>
    <mergeCell ref="Y94:Z94"/>
    <mergeCell ref="AA94:AD94"/>
    <mergeCell ref="AE94:AF94"/>
    <mergeCell ref="A94:L94"/>
    <mergeCell ref="M94:N94"/>
    <mergeCell ref="O94:R94"/>
    <mergeCell ref="S94:T94"/>
    <mergeCell ref="AK93:AL93"/>
    <mergeCell ref="AM93:AP93"/>
    <mergeCell ref="AQ93:AS93"/>
    <mergeCell ref="AT93:AX93"/>
    <mergeCell ref="AT92:AX92"/>
    <mergeCell ref="A93:L93"/>
    <mergeCell ref="M93:N93"/>
    <mergeCell ref="O93:R93"/>
    <mergeCell ref="S93:T93"/>
    <mergeCell ref="U93:X93"/>
    <mergeCell ref="Y93:Z93"/>
    <mergeCell ref="AA93:AD93"/>
    <mergeCell ref="AE93:AF93"/>
    <mergeCell ref="AG93:AJ93"/>
    <mergeCell ref="AG92:AJ92"/>
    <mergeCell ref="AK92:AL92"/>
    <mergeCell ref="AM92:AP92"/>
    <mergeCell ref="AQ92:AS92"/>
    <mergeCell ref="AQ91:AS91"/>
    <mergeCell ref="AT91:AX91"/>
    <mergeCell ref="A92:L92"/>
    <mergeCell ref="M92:N92"/>
    <mergeCell ref="O92:R92"/>
    <mergeCell ref="S92:T92"/>
    <mergeCell ref="U92:X92"/>
    <mergeCell ref="Y92:Z92"/>
    <mergeCell ref="AA92:AD92"/>
    <mergeCell ref="AE92:AF92"/>
    <mergeCell ref="AE91:AF91"/>
    <mergeCell ref="AG91:AJ91"/>
    <mergeCell ref="AK91:AL91"/>
    <mergeCell ref="AM91:AP91"/>
    <mergeCell ref="AM90:AP90"/>
    <mergeCell ref="AQ90:AS90"/>
    <mergeCell ref="AT90:AX90"/>
    <mergeCell ref="A91:L91"/>
    <mergeCell ref="M91:N91"/>
    <mergeCell ref="O91:R91"/>
    <mergeCell ref="S91:T91"/>
    <mergeCell ref="U91:X91"/>
    <mergeCell ref="Y91:Z91"/>
    <mergeCell ref="AA91:AD91"/>
    <mergeCell ref="AA90:AD90"/>
    <mergeCell ref="AE90:AF90"/>
    <mergeCell ref="AG90:AJ90"/>
    <mergeCell ref="AK90:AL90"/>
    <mergeCell ref="O90:R90"/>
    <mergeCell ref="S90:T90"/>
    <mergeCell ref="U90:X90"/>
    <mergeCell ref="Y90:Z90"/>
    <mergeCell ref="AQ87:AV87"/>
    <mergeCell ref="A88:L90"/>
    <mergeCell ref="M88:R89"/>
    <mergeCell ref="S88:AJ88"/>
    <mergeCell ref="AK88:AP89"/>
    <mergeCell ref="AQ88:AX89"/>
    <mergeCell ref="S89:X89"/>
    <mergeCell ref="Y89:AD89"/>
    <mergeCell ref="AE89:AJ89"/>
    <mergeCell ref="M90:N90"/>
    <mergeCell ref="AK84:AL84"/>
    <mergeCell ref="AM84:AP84"/>
    <mergeCell ref="AQ84:AS84"/>
    <mergeCell ref="AT84:AX84"/>
    <mergeCell ref="AT83:AX83"/>
    <mergeCell ref="A84:L84"/>
    <mergeCell ref="M84:N84"/>
    <mergeCell ref="O84:R84"/>
    <mergeCell ref="S84:T84"/>
    <mergeCell ref="U84:X84"/>
    <mergeCell ref="Y84:Z84"/>
    <mergeCell ref="AA84:AD84"/>
    <mergeCell ref="AE84:AF84"/>
    <mergeCell ref="AG84:AJ84"/>
    <mergeCell ref="AG83:AJ83"/>
    <mergeCell ref="AK83:AL83"/>
    <mergeCell ref="AM83:AP83"/>
    <mergeCell ref="AQ83:AS83"/>
    <mergeCell ref="U83:X83"/>
    <mergeCell ref="Y83:Z83"/>
    <mergeCell ref="AA83:AD83"/>
    <mergeCell ref="AE83:AF83"/>
    <mergeCell ref="A83:L83"/>
    <mergeCell ref="M83:N83"/>
    <mergeCell ref="O83:R83"/>
    <mergeCell ref="S83:T83"/>
    <mergeCell ref="AK82:AL82"/>
    <mergeCell ref="AM82:AP82"/>
    <mergeCell ref="AQ82:AS82"/>
    <mergeCell ref="AT82:AX82"/>
    <mergeCell ref="AT81:AX81"/>
    <mergeCell ref="A82:L82"/>
    <mergeCell ref="M82:N82"/>
    <mergeCell ref="O82:R82"/>
    <mergeCell ref="S82:T82"/>
    <mergeCell ref="U82:X82"/>
    <mergeCell ref="Y82:Z82"/>
    <mergeCell ref="AA82:AD82"/>
    <mergeCell ref="AE82:AF82"/>
    <mergeCell ref="AG82:AJ82"/>
    <mergeCell ref="AG81:AJ81"/>
    <mergeCell ref="AK81:AL81"/>
    <mergeCell ref="AM81:AP81"/>
    <mergeCell ref="AQ81:AS81"/>
    <mergeCell ref="U81:X81"/>
    <mergeCell ref="Y81:Z81"/>
    <mergeCell ref="AA81:AD81"/>
    <mergeCell ref="AE81:AF81"/>
    <mergeCell ref="A81:L81"/>
    <mergeCell ref="M81:N81"/>
    <mergeCell ref="O81:R81"/>
    <mergeCell ref="S81:T81"/>
    <mergeCell ref="AK80:AL80"/>
    <mergeCell ref="AM80:AP80"/>
    <mergeCell ref="AQ80:AS80"/>
    <mergeCell ref="AT80:AX80"/>
    <mergeCell ref="AT79:AX79"/>
    <mergeCell ref="A80:L80"/>
    <mergeCell ref="M80:N80"/>
    <mergeCell ref="O80:R80"/>
    <mergeCell ref="S80:T80"/>
    <mergeCell ref="U80:X80"/>
    <mergeCell ref="Y80:Z80"/>
    <mergeCell ref="AA80:AD80"/>
    <mergeCell ref="AE80:AF80"/>
    <mergeCell ref="AG80:AJ80"/>
    <mergeCell ref="AG79:AJ79"/>
    <mergeCell ref="AK79:AL79"/>
    <mergeCell ref="AM79:AP79"/>
    <mergeCell ref="AQ79:AS79"/>
    <mergeCell ref="U79:X79"/>
    <mergeCell ref="Y79:Z79"/>
    <mergeCell ref="AA79:AD79"/>
    <mergeCell ref="AE79:AF79"/>
    <mergeCell ref="A79:L79"/>
    <mergeCell ref="M79:N79"/>
    <mergeCell ref="O79:R79"/>
    <mergeCell ref="S79:T79"/>
    <mergeCell ref="AK78:AL78"/>
    <mergeCell ref="AM78:AP78"/>
    <mergeCell ref="AQ78:AS78"/>
    <mergeCell ref="AT78:AX78"/>
    <mergeCell ref="AT77:AX77"/>
    <mergeCell ref="A78:L78"/>
    <mergeCell ref="M78:N78"/>
    <mergeCell ref="O78:R78"/>
    <mergeCell ref="S78:T78"/>
    <mergeCell ref="U78:X78"/>
    <mergeCell ref="Y78:Z78"/>
    <mergeCell ref="AA78:AD78"/>
    <mergeCell ref="AE78:AF78"/>
    <mergeCell ref="AG78:AJ78"/>
    <mergeCell ref="AG77:AJ77"/>
    <mergeCell ref="AK77:AL77"/>
    <mergeCell ref="AM77:AP77"/>
    <mergeCell ref="AQ77:AS77"/>
    <mergeCell ref="U77:X77"/>
    <mergeCell ref="Y77:Z77"/>
    <mergeCell ref="AA77:AD77"/>
    <mergeCell ref="AE77:AF77"/>
    <mergeCell ref="A77:L77"/>
    <mergeCell ref="M77:N77"/>
    <mergeCell ref="O77:R77"/>
    <mergeCell ref="S77:T77"/>
    <mergeCell ref="AK76:AL76"/>
    <mergeCell ref="AM76:AP76"/>
    <mergeCell ref="AQ76:AS76"/>
    <mergeCell ref="AT76:AX76"/>
    <mergeCell ref="AT75:AX75"/>
    <mergeCell ref="A76:L76"/>
    <mergeCell ref="M76:N76"/>
    <mergeCell ref="O76:R76"/>
    <mergeCell ref="S76:T76"/>
    <mergeCell ref="U76:X76"/>
    <mergeCell ref="Y76:Z76"/>
    <mergeCell ref="AA76:AD76"/>
    <mergeCell ref="AE76:AF76"/>
    <mergeCell ref="AG76:AJ76"/>
    <mergeCell ref="AG75:AJ75"/>
    <mergeCell ref="AK75:AL75"/>
    <mergeCell ref="AM75:AP75"/>
    <mergeCell ref="AQ75:AS75"/>
    <mergeCell ref="U75:X75"/>
    <mergeCell ref="Y75:Z75"/>
    <mergeCell ref="AA75:AD75"/>
    <mergeCell ref="AE75:AF75"/>
    <mergeCell ref="A75:L75"/>
    <mergeCell ref="M75:N75"/>
    <mergeCell ref="O75:R75"/>
    <mergeCell ref="S75:T75"/>
    <mergeCell ref="AK74:AL74"/>
    <mergeCell ref="AM74:AP74"/>
    <mergeCell ref="AQ74:AS74"/>
    <mergeCell ref="AT74:AX74"/>
    <mergeCell ref="AT73:AX73"/>
    <mergeCell ref="A74:L74"/>
    <mergeCell ref="M74:N74"/>
    <mergeCell ref="O74:R74"/>
    <mergeCell ref="S74:T74"/>
    <mergeCell ref="U74:X74"/>
    <mergeCell ref="Y74:Z74"/>
    <mergeCell ref="AA74:AD74"/>
    <mergeCell ref="AE74:AF74"/>
    <mergeCell ref="AG74:AJ74"/>
    <mergeCell ref="AG73:AJ73"/>
    <mergeCell ref="AK73:AL73"/>
    <mergeCell ref="AM73:AP73"/>
    <mergeCell ref="AQ73:AS73"/>
    <mergeCell ref="U73:X73"/>
    <mergeCell ref="Y73:Z73"/>
    <mergeCell ref="AA73:AD73"/>
    <mergeCell ref="AE73:AF73"/>
    <mergeCell ref="A73:L73"/>
    <mergeCell ref="M73:N73"/>
    <mergeCell ref="O73:R73"/>
    <mergeCell ref="S73:T73"/>
    <mergeCell ref="AK72:AL72"/>
    <mergeCell ref="AM72:AP72"/>
    <mergeCell ref="AQ72:AS72"/>
    <mergeCell ref="AT72:AX72"/>
    <mergeCell ref="AT71:AX71"/>
    <mergeCell ref="A72:L72"/>
    <mergeCell ref="M72:N72"/>
    <mergeCell ref="O72:R72"/>
    <mergeCell ref="S72:T72"/>
    <mergeCell ref="U72:X72"/>
    <mergeCell ref="Y72:Z72"/>
    <mergeCell ref="AA72:AD72"/>
    <mergeCell ref="AE72:AF72"/>
    <mergeCell ref="AG72:AJ72"/>
    <mergeCell ref="AG71:AJ71"/>
    <mergeCell ref="AK71:AL71"/>
    <mergeCell ref="AM71:AP71"/>
    <mergeCell ref="AQ71:AS71"/>
    <mergeCell ref="U71:X71"/>
    <mergeCell ref="Y71:Z71"/>
    <mergeCell ref="AA71:AD71"/>
    <mergeCell ref="AE71:AF71"/>
    <mergeCell ref="A71:L71"/>
    <mergeCell ref="M71:N71"/>
    <mergeCell ref="O71:R71"/>
    <mergeCell ref="S71:T71"/>
    <mergeCell ref="AK70:AL70"/>
    <mergeCell ref="AM70:AP70"/>
    <mergeCell ref="AQ70:AS70"/>
    <mergeCell ref="AT70:AX70"/>
    <mergeCell ref="AT69:AX69"/>
    <mergeCell ref="A70:L70"/>
    <mergeCell ref="M70:N70"/>
    <mergeCell ref="O70:R70"/>
    <mergeCell ref="S70:T70"/>
    <mergeCell ref="U70:X70"/>
    <mergeCell ref="Y70:Z70"/>
    <mergeCell ref="AA70:AD70"/>
    <mergeCell ref="AE70:AF70"/>
    <mergeCell ref="AG70:AJ70"/>
    <mergeCell ref="AG69:AJ69"/>
    <mergeCell ref="AK69:AL69"/>
    <mergeCell ref="AM69:AP69"/>
    <mergeCell ref="AQ69:AS69"/>
    <mergeCell ref="U69:X69"/>
    <mergeCell ref="Y69:Z69"/>
    <mergeCell ref="AA69:AD69"/>
    <mergeCell ref="AE69:AF69"/>
    <mergeCell ref="A69:L69"/>
    <mergeCell ref="M69:N69"/>
    <mergeCell ref="O69:R69"/>
    <mergeCell ref="S69:T69"/>
    <mergeCell ref="AK68:AL68"/>
    <mergeCell ref="AM68:AP68"/>
    <mergeCell ref="AQ68:AS68"/>
    <mergeCell ref="AT68:AX68"/>
    <mergeCell ref="AT67:AX67"/>
    <mergeCell ref="A68:L68"/>
    <mergeCell ref="M68:N68"/>
    <mergeCell ref="O68:R68"/>
    <mergeCell ref="S68:T68"/>
    <mergeCell ref="U68:X68"/>
    <mergeCell ref="Y68:Z68"/>
    <mergeCell ref="AA68:AD68"/>
    <mergeCell ref="AE68:AF68"/>
    <mergeCell ref="AG68:AJ68"/>
    <mergeCell ref="AG67:AJ67"/>
    <mergeCell ref="AK67:AL67"/>
    <mergeCell ref="AM67:AP67"/>
    <mergeCell ref="AQ67:AS67"/>
    <mergeCell ref="U67:X67"/>
    <mergeCell ref="Y67:Z67"/>
    <mergeCell ref="AA67:AD67"/>
    <mergeCell ref="AE67:AF67"/>
    <mergeCell ref="A67:L67"/>
    <mergeCell ref="M67:N67"/>
    <mergeCell ref="O67:R67"/>
    <mergeCell ref="S67:T67"/>
    <mergeCell ref="AK66:AL66"/>
    <mergeCell ref="AM66:AP66"/>
    <mergeCell ref="AQ66:AS66"/>
    <mergeCell ref="AT66:AX66"/>
    <mergeCell ref="AT65:AX65"/>
    <mergeCell ref="A66:L66"/>
    <mergeCell ref="M66:N66"/>
    <mergeCell ref="O66:R66"/>
    <mergeCell ref="S66:T66"/>
    <mergeCell ref="U66:X66"/>
    <mergeCell ref="Y66:Z66"/>
    <mergeCell ref="AA66:AD66"/>
    <mergeCell ref="AE66:AF66"/>
    <mergeCell ref="AG66:AJ66"/>
    <mergeCell ref="AG65:AJ65"/>
    <mergeCell ref="AK65:AL65"/>
    <mergeCell ref="AM65:AP65"/>
    <mergeCell ref="AQ65:AS65"/>
    <mergeCell ref="U65:X65"/>
    <mergeCell ref="Y65:Z65"/>
    <mergeCell ref="AA65:AD65"/>
    <mergeCell ref="AE65:AF65"/>
    <mergeCell ref="A65:L65"/>
    <mergeCell ref="M65:N65"/>
    <mergeCell ref="O65:R65"/>
    <mergeCell ref="S65:T65"/>
    <mergeCell ref="AK64:AL64"/>
    <mergeCell ref="AM64:AP64"/>
    <mergeCell ref="AQ64:AS64"/>
    <mergeCell ref="AT64:AX64"/>
    <mergeCell ref="AT63:AX63"/>
    <mergeCell ref="A64:L64"/>
    <mergeCell ref="M64:N64"/>
    <mergeCell ref="O64:R64"/>
    <mergeCell ref="S64:T64"/>
    <mergeCell ref="U64:X64"/>
    <mergeCell ref="Y64:Z64"/>
    <mergeCell ref="AA64:AD64"/>
    <mergeCell ref="AE64:AF64"/>
    <mergeCell ref="AG64:AJ64"/>
    <mergeCell ref="AG63:AJ63"/>
    <mergeCell ref="AK63:AL63"/>
    <mergeCell ref="AM63:AP63"/>
    <mergeCell ref="AQ63:AS63"/>
    <mergeCell ref="AQ62:AS62"/>
    <mergeCell ref="AT62:AX62"/>
    <mergeCell ref="A63:L63"/>
    <mergeCell ref="M63:N63"/>
    <mergeCell ref="O63:R63"/>
    <mergeCell ref="S63:T63"/>
    <mergeCell ref="U63:X63"/>
    <mergeCell ref="Y63:Z63"/>
    <mergeCell ref="AA63:AD63"/>
    <mergeCell ref="AE63:AF63"/>
    <mergeCell ref="AE62:AF62"/>
    <mergeCell ref="AG62:AJ62"/>
    <mergeCell ref="AK62:AL62"/>
    <mergeCell ref="AM62:AP62"/>
    <mergeCell ref="AM61:AP61"/>
    <mergeCell ref="AQ61:AS61"/>
    <mergeCell ref="AT61:AX61"/>
    <mergeCell ref="A62:L62"/>
    <mergeCell ref="M62:N62"/>
    <mergeCell ref="O62:R62"/>
    <mergeCell ref="S62:T62"/>
    <mergeCell ref="U62:X62"/>
    <mergeCell ref="Y62:Z62"/>
    <mergeCell ref="AA62:AD62"/>
    <mergeCell ref="AA61:AD61"/>
    <mergeCell ref="AE61:AF61"/>
    <mergeCell ref="AG61:AJ61"/>
    <mergeCell ref="AK61:AL61"/>
    <mergeCell ref="O61:R61"/>
    <mergeCell ref="S61:T61"/>
    <mergeCell ref="U61:X61"/>
    <mergeCell ref="Y61:Z61"/>
    <mergeCell ref="AQ58:AV58"/>
    <mergeCell ref="A59:L61"/>
    <mergeCell ref="M59:R60"/>
    <mergeCell ref="S59:AJ59"/>
    <mergeCell ref="AK59:AP60"/>
    <mergeCell ref="AQ59:AX60"/>
    <mergeCell ref="S60:X60"/>
    <mergeCell ref="Y60:AD60"/>
    <mergeCell ref="AE60:AJ60"/>
    <mergeCell ref="M61:N61"/>
    <mergeCell ref="AK56:AL56"/>
    <mergeCell ref="AM56:AP56"/>
    <mergeCell ref="AQ56:AS56"/>
    <mergeCell ref="AT56:AX56"/>
    <mergeCell ref="AT55:AX55"/>
    <mergeCell ref="A56:L56"/>
    <mergeCell ref="M56:N56"/>
    <mergeCell ref="O56:R56"/>
    <mergeCell ref="S56:T56"/>
    <mergeCell ref="U56:X56"/>
    <mergeCell ref="Y56:Z56"/>
    <mergeCell ref="AA56:AD56"/>
    <mergeCell ref="AE56:AF56"/>
    <mergeCell ref="AG56:AJ56"/>
    <mergeCell ref="AG55:AJ55"/>
    <mergeCell ref="AK55:AL55"/>
    <mergeCell ref="AM55:AP55"/>
    <mergeCell ref="AQ55:AS55"/>
    <mergeCell ref="U55:X55"/>
    <mergeCell ref="Y55:Z55"/>
    <mergeCell ref="AA55:AD55"/>
    <mergeCell ref="AE55:AF55"/>
    <mergeCell ref="A55:L55"/>
    <mergeCell ref="M55:N55"/>
    <mergeCell ref="O55:R55"/>
    <mergeCell ref="S55:T55"/>
    <mergeCell ref="AK54:AL54"/>
    <mergeCell ref="AM54:AP54"/>
    <mergeCell ref="AQ54:AS54"/>
    <mergeCell ref="AT54:AX54"/>
    <mergeCell ref="AT53:AX53"/>
    <mergeCell ref="A54:L54"/>
    <mergeCell ref="M54:N54"/>
    <mergeCell ref="O54:R54"/>
    <mergeCell ref="S54:T54"/>
    <mergeCell ref="U54:X54"/>
    <mergeCell ref="Y54:Z54"/>
    <mergeCell ref="AA54:AD54"/>
    <mergeCell ref="AE54:AF54"/>
    <mergeCell ref="AG54:AJ54"/>
    <mergeCell ref="AG53:AJ53"/>
    <mergeCell ref="AK53:AL53"/>
    <mergeCell ref="AM53:AP53"/>
    <mergeCell ref="AQ53:AS53"/>
    <mergeCell ref="U53:X53"/>
    <mergeCell ref="Y53:Z53"/>
    <mergeCell ref="AA53:AD53"/>
    <mergeCell ref="AE53:AF53"/>
    <mergeCell ref="A53:L53"/>
    <mergeCell ref="M53:N53"/>
    <mergeCell ref="O53:R53"/>
    <mergeCell ref="S53:T53"/>
    <mergeCell ref="AK52:AL52"/>
    <mergeCell ref="AM52:AP52"/>
    <mergeCell ref="AQ52:AS52"/>
    <mergeCell ref="AT52:AX52"/>
    <mergeCell ref="AT51:AX51"/>
    <mergeCell ref="A52:L52"/>
    <mergeCell ref="M52:N52"/>
    <mergeCell ref="O52:R52"/>
    <mergeCell ref="S52:T52"/>
    <mergeCell ref="U52:X52"/>
    <mergeCell ref="Y52:Z52"/>
    <mergeCell ref="AA52:AD52"/>
    <mergeCell ref="AE52:AF52"/>
    <mergeCell ref="AG52:AJ52"/>
    <mergeCell ref="AG51:AJ51"/>
    <mergeCell ref="AK51:AL51"/>
    <mergeCell ref="AM51:AP51"/>
    <mergeCell ref="AQ51:AS51"/>
    <mergeCell ref="U51:X51"/>
    <mergeCell ref="Y51:Z51"/>
    <mergeCell ref="AA51:AD51"/>
    <mergeCell ref="AE51:AF51"/>
    <mergeCell ref="A51:L51"/>
    <mergeCell ref="M51:N51"/>
    <mergeCell ref="O51:R51"/>
    <mergeCell ref="S51:T51"/>
    <mergeCell ref="AK50:AL50"/>
    <mergeCell ref="AM50:AP50"/>
    <mergeCell ref="AQ50:AS50"/>
    <mergeCell ref="AT50:AX50"/>
    <mergeCell ref="AT49:AX49"/>
    <mergeCell ref="A50:L50"/>
    <mergeCell ref="M50:N50"/>
    <mergeCell ref="O50:R50"/>
    <mergeCell ref="S50:T50"/>
    <mergeCell ref="U50:X50"/>
    <mergeCell ref="Y50:Z50"/>
    <mergeCell ref="AA50:AD50"/>
    <mergeCell ref="AE50:AF50"/>
    <mergeCell ref="AG50:AJ50"/>
    <mergeCell ref="AG49:AJ49"/>
    <mergeCell ref="AK49:AL49"/>
    <mergeCell ref="AM49:AP49"/>
    <mergeCell ref="AQ49:AS49"/>
    <mergeCell ref="U49:X49"/>
    <mergeCell ref="Y49:Z49"/>
    <mergeCell ref="AA49:AD49"/>
    <mergeCell ref="AE49:AF49"/>
    <mergeCell ref="A49:L49"/>
    <mergeCell ref="M49:N49"/>
    <mergeCell ref="O49:R49"/>
    <mergeCell ref="S49:T49"/>
    <mergeCell ref="AK48:AL48"/>
    <mergeCell ref="AM48:AP48"/>
    <mergeCell ref="AQ48:AS48"/>
    <mergeCell ref="AT48:AX48"/>
    <mergeCell ref="AT47:AX47"/>
    <mergeCell ref="A48:L48"/>
    <mergeCell ref="M48:N48"/>
    <mergeCell ref="O48:R48"/>
    <mergeCell ref="S48:T48"/>
    <mergeCell ref="U48:X48"/>
    <mergeCell ref="Y48:Z48"/>
    <mergeCell ref="AA48:AD48"/>
    <mergeCell ref="AE48:AF48"/>
    <mergeCell ref="AG48:AJ48"/>
    <mergeCell ref="AG47:AJ47"/>
    <mergeCell ref="AK47:AL47"/>
    <mergeCell ref="AM47:AP47"/>
    <mergeCell ref="AQ47:AS47"/>
    <mergeCell ref="U47:X47"/>
    <mergeCell ref="Y47:Z47"/>
    <mergeCell ref="AA47:AD47"/>
    <mergeCell ref="AE47:AF47"/>
    <mergeCell ref="A47:L47"/>
    <mergeCell ref="M47:N47"/>
    <mergeCell ref="O47:R47"/>
    <mergeCell ref="S47:T47"/>
    <mergeCell ref="AK46:AL46"/>
    <mergeCell ref="AM46:AP46"/>
    <mergeCell ref="AQ46:AS46"/>
    <mergeCell ref="AT46:AX46"/>
    <mergeCell ref="AT45:AX45"/>
    <mergeCell ref="A46:L46"/>
    <mergeCell ref="M46:N46"/>
    <mergeCell ref="O46:R46"/>
    <mergeCell ref="S46:T46"/>
    <mergeCell ref="U46:X46"/>
    <mergeCell ref="Y46:Z46"/>
    <mergeCell ref="AA46:AD46"/>
    <mergeCell ref="AE46:AF46"/>
    <mergeCell ref="AG46:AJ46"/>
    <mergeCell ref="AG45:AJ45"/>
    <mergeCell ref="AK45:AL45"/>
    <mergeCell ref="AM45:AP45"/>
    <mergeCell ref="AQ45:AS45"/>
    <mergeCell ref="U45:X45"/>
    <mergeCell ref="Y45:Z45"/>
    <mergeCell ref="AA45:AD45"/>
    <mergeCell ref="AE45:AF45"/>
    <mergeCell ref="A45:L45"/>
    <mergeCell ref="M45:N45"/>
    <mergeCell ref="O45:R45"/>
    <mergeCell ref="S45:T45"/>
    <mergeCell ref="AK44:AL44"/>
    <mergeCell ref="AM44:AP44"/>
    <mergeCell ref="AQ44:AS44"/>
    <mergeCell ref="AT44:AX44"/>
    <mergeCell ref="AT43:AX43"/>
    <mergeCell ref="A44:L44"/>
    <mergeCell ref="M44:N44"/>
    <mergeCell ref="O44:R44"/>
    <mergeCell ref="S44:T44"/>
    <mergeCell ref="U44:X44"/>
    <mergeCell ref="Y44:Z44"/>
    <mergeCell ref="AA44:AD44"/>
    <mergeCell ref="AE44:AF44"/>
    <mergeCell ref="AG44:AJ44"/>
    <mergeCell ref="AG43:AJ43"/>
    <mergeCell ref="AK43:AL43"/>
    <mergeCell ref="AM43:AP43"/>
    <mergeCell ref="AQ43:AS43"/>
    <mergeCell ref="U43:X43"/>
    <mergeCell ref="Y43:Z43"/>
    <mergeCell ref="AA43:AD43"/>
    <mergeCell ref="AE43:AF43"/>
    <mergeCell ref="A43:L43"/>
    <mergeCell ref="M43:N43"/>
    <mergeCell ref="O43:R43"/>
    <mergeCell ref="S43:T43"/>
    <mergeCell ref="AK42:AL42"/>
    <mergeCell ref="AM42:AP42"/>
    <mergeCell ref="AQ42:AS42"/>
    <mergeCell ref="AT42:AX42"/>
    <mergeCell ref="AT41:AX41"/>
    <mergeCell ref="A42:L42"/>
    <mergeCell ref="M42:N42"/>
    <mergeCell ref="O42:R42"/>
    <mergeCell ref="S42:T42"/>
    <mergeCell ref="U42:X42"/>
    <mergeCell ref="Y42:Z42"/>
    <mergeCell ref="AA42:AD42"/>
    <mergeCell ref="AE42:AF42"/>
    <mergeCell ref="AG42:AJ42"/>
    <mergeCell ref="AG41:AJ41"/>
    <mergeCell ref="AK41:AL41"/>
    <mergeCell ref="AM41:AP41"/>
    <mergeCell ref="AQ41:AS41"/>
    <mergeCell ref="U41:X41"/>
    <mergeCell ref="Y41:Z41"/>
    <mergeCell ref="AA41:AD41"/>
    <mergeCell ref="AE41:AF41"/>
    <mergeCell ref="A41:L41"/>
    <mergeCell ref="M41:N41"/>
    <mergeCell ref="O41:R41"/>
    <mergeCell ref="S41:T41"/>
    <mergeCell ref="AK40:AL40"/>
    <mergeCell ref="AM40:AP40"/>
    <mergeCell ref="AQ40:AS40"/>
    <mergeCell ref="AT40:AX40"/>
    <mergeCell ref="AT39:AX39"/>
    <mergeCell ref="A40:L40"/>
    <mergeCell ref="M40:N40"/>
    <mergeCell ref="O40:R40"/>
    <mergeCell ref="S40:T40"/>
    <mergeCell ref="U40:X40"/>
    <mergeCell ref="Y40:Z40"/>
    <mergeCell ref="AA40:AD40"/>
    <mergeCell ref="AE40:AF40"/>
    <mergeCell ref="AG40:AJ40"/>
    <mergeCell ref="AG39:AJ39"/>
    <mergeCell ref="AK39:AL39"/>
    <mergeCell ref="AM39:AP39"/>
    <mergeCell ref="AQ39:AS39"/>
    <mergeCell ref="U39:X39"/>
    <mergeCell ref="Y39:Z39"/>
    <mergeCell ref="AA39:AD39"/>
    <mergeCell ref="AE39:AF39"/>
    <mergeCell ref="A39:L39"/>
    <mergeCell ref="M39:N39"/>
    <mergeCell ref="O39:R39"/>
    <mergeCell ref="S39:T39"/>
    <mergeCell ref="AK38:AL38"/>
    <mergeCell ref="AM38:AP38"/>
    <mergeCell ref="AQ38:AS38"/>
    <mergeCell ref="AT38:AX38"/>
    <mergeCell ref="AT37:AX37"/>
    <mergeCell ref="A38:L38"/>
    <mergeCell ref="M38:N38"/>
    <mergeCell ref="O38:R38"/>
    <mergeCell ref="S38:T38"/>
    <mergeCell ref="U38:X38"/>
    <mergeCell ref="Y38:Z38"/>
    <mergeCell ref="AA38:AD38"/>
    <mergeCell ref="AE38:AF38"/>
    <mergeCell ref="AG38:AJ38"/>
    <mergeCell ref="AG37:AJ37"/>
    <mergeCell ref="AK37:AL37"/>
    <mergeCell ref="AM37:AP37"/>
    <mergeCell ref="AQ37:AS37"/>
    <mergeCell ref="U37:X37"/>
    <mergeCell ref="Y37:Z37"/>
    <mergeCell ref="AA37:AD37"/>
    <mergeCell ref="AE37:AF37"/>
    <mergeCell ref="A37:L37"/>
    <mergeCell ref="M37:N37"/>
    <mergeCell ref="O37:R37"/>
    <mergeCell ref="S37:T37"/>
    <mergeCell ref="AK36:AL36"/>
    <mergeCell ref="AM36:AP36"/>
    <mergeCell ref="AQ36:AS36"/>
    <mergeCell ref="AT36:AX36"/>
    <mergeCell ref="AT35:AX35"/>
    <mergeCell ref="A36:L36"/>
    <mergeCell ref="M36:N36"/>
    <mergeCell ref="O36:R36"/>
    <mergeCell ref="S36:T36"/>
    <mergeCell ref="U36:X36"/>
    <mergeCell ref="Y36:Z36"/>
    <mergeCell ref="AA36:AD36"/>
    <mergeCell ref="AE36:AF36"/>
    <mergeCell ref="AG36:AJ36"/>
    <mergeCell ref="AG35:AJ35"/>
    <mergeCell ref="AK35:AL35"/>
    <mergeCell ref="AM35:AP35"/>
    <mergeCell ref="AQ35:AS35"/>
    <mergeCell ref="U35:X35"/>
    <mergeCell ref="Y35:Z35"/>
    <mergeCell ref="AA35:AD35"/>
    <mergeCell ref="AE35:AF35"/>
    <mergeCell ref="A35:L35"/>
    <mergeCell ref="M35:N35"/>
    <mergeCell ref="O35:R35"/>
    <mergeCell ref="S35:T35"/>
    <mergeCell ref="AK34:AL34"/>
    <mergeCell ref="AM34:AP34"/>
    <mergeCell ref="AQ34:AS34"/>
    <mergeCell ref="AT34:AX34"/>
    <mergeCell ref="AT33:AX33"/>
    <mergeCell ref="A34:L34"/>
    <mergeCell ref="M34:N34"/>
    <mergeCell ref="O34:R34"/>
    <mergeCell ref="S34:T34"/>
    <mergeCell ref="U34:X34"/>
    <mergeCell ref="Y34:Z34"/>
    <mergeCell ref="AA34:AD34"/>
    <mergeCell ref="AE34:AF34"/>
    <mergeCell ref="AG34:AJ34"/>
    <mergeCell ref="AA33:AD33"/>
    <mergeCell ref="AQ31:AX32"/>
    <mergeCell ref="S32:X32"/>
    <mergeCell ref="Y32:AD32"/>
    <mergeCell ref="AE32:AJ32"/>
    <mergeCell ref="AE33:AF33"/>
    <mergeCell ref="AG33:AJ33"/>
    <mergeCell ref="AK33:AL33"/>
    <mergeCell ref="AM33:AP33"/>
    <mergeCell ref="AQ33:AS33"/>
    <mergeCell ref="AT28:AX28"/>
    <mergeCell ref="A31:L33"/>
    <mergeCell ref="M31:R32"/>
    <mergeCell ref="S31:AJ31"/>
    <mergeCell ref="AK31:AP32"/>
    <mergeCell ref="M33:N33"/>
    <mergeCell ref="O33:R33"/>
    <mergeCell ref="S33:T33"/>
    <mergeCell ref="U33:X33"/>
    <mergeCell ref="Y33:Z33"/>
    <mergeCell ref="AG28:AJ28"/>
    <mergeCell ref="AK28:AL28"/>
    <mergeCell ref="AM28:AP28"/>
    <mergeCell ref="AQ28:AS28"/>
    <mergeCell ref="U28:X28"/>
    <mergeCell ref="Y28:Z28"/>
    <mergeCell ref="AA28:AD28"/>
    <mergeCell ref="AE28:AF28"/>
    <mergeCell ref="A28:L28"/>
    <mergeCell ref="M28:N28"/>
    <mergeCell ref="O28:R28"/>
    <mergeCell ref="S28:T28"/>
    <mergeCell ref="AK27:AL27"/>
    <mergeCell ref="AM27:AP27"/>
    <mergeCell ref="AQ27:AS27"/>
    <mergeCell ref="AT27:AX27"/>
    <mergeCell ref="AT26:AX26"/>
    <mergeCell ref="A27:L27"/>
    <mergeCell ref="M27:N27"/>
    <mergeCell ref="O27:R27"/>
    <mergeCell ref="S27:T27"/>
    <mergeCell ref="U27:X27"/>
    <mergeCell ref="Y27:Z27"/>
    <mergeCell ref="AA27:AD27"/>
    <mergeCell ref="AE27:AF27"/>
    <mergeCell ref="AG27:AJ27"/>
    <mergeCell ref="AG26:AJ26"/>
    <mergeCell ref="AK26:AL26"/>
    <mergeCell ref="AM26:AP26"/>
    <mergeCell ref="AQ26:AS26"/>
    <mergeCell ref="U26:X26"/>
    <mergeCell ref="Y26:Z26"/>
    <mergeCell ref="AA26:AD26"/>
    <mergeCell ref="AE26:AF26"/>
    <mergeCell ref="A26:L26"/>
    <mergeCell ref="M26:N26"/>
    <mergeCell ref="O26:R26"/>
    <mergeCell ref="S26:T26"/>
    <mergeCell ref="AK25:AL25"/>
    <mergeCell ref="AM25:AP25"/>
    <mergeCell ref="AQ25:AS25"/>
    <mergeCell ref="AT25:AX25"/>
    <mergeCell ref="AT24:AX24"/>
    <mergeCell ref="A25:L25"/>
    <mergeCell ref="M25:N25"/>
    <mergeCell ref="O25:R25"/>
    <mergeCell ref="S25:T25"/>
    <mergeCell ref="U25:X25"/>
    <mergeCell ref="Y25:Z25"/>
    <mergeCell ref="AA25:AD25"/>
    <mergeCell ref="AE25:AF25"/>
    <mergeCell ref="AG25:AJ25"/>
    <mergeCell ref="AG24:AJ24"/>
    <mergeCell ref="AK24:AL24"/>
    <mergeCell ref="AM24:AP24"/>
    <mergeCell ref="AQ24:AS24"/>
    <mergeCell ref="U24:X24"/>
    <mergeCell ref="Y24:Z24"/>
    <mergeCell ref="AA24:AD24"/>
    <mergeCell ref="AE24:AF24"/>
    <mergeCell ref="A24:L24"/>
    <mergeCell ref="M24:N24"/>
    <mergeCell ref="O24:R24"/>
    <mergeCell ref="S24:T24"/>
    <mergeCell ref="AK23:AL23"/>
    <mergeCell ref="AM23:AP23"/>
    <mergeCell ref="AQ23:AS23"/>
    <mergeCell ref="AT23:AX23"/>
    <mergeCell ref="AT22:AX22"/>
    <mergeCell ref="A23:L23"/>
    <mergeCell ref="M23:N23"/>
    <mergeCell ref="O23:R23"/>
    <mergeCell ref="S23:T23"/>
    <mergeCell ref="U23:X23"/>
    <mergeCell ref="Y23:Z23"/>
    <mergeCell ref="AA23:AD23"/>
    <mergeCell ref="AE23:AF23"/>
    <mergeCell ref="AG23:AJ23"/>
    <mergeCell ref="AG22:AJ22"/>
    <mergeCell ref="AK22:AL22"/>
    <mergeCell ref="AM22:AP22"/>
    <mergeCell ref="AQ22:AS22"/>
    <mergeCell ref="U22:X22"/>
    <mergeCell ref="Y22:Z22"/>
    <mergeCell ref="AA22:AD22"/>
    <mergeCell ref="AE22:AF22"/>
    <mergeCell ref="A22:L22"/>
    <mergeCell ref="M22:N22"/>
    <mergeCell ref="O22:R22"/>
    <mergeCell ref="S22:T22"/>
    <mergeCell ref="AK21:AL21"/>
    <mergeCell ref="AM21:AP21"/>
    <mergeCell ref="AQ21:AS21"/>
    <mergeCell ref="AT21:AX21"/>
    <mergeCell ref="AT20:AX20"/>
    <mergeCell ref="A21:L21"/>
    <mergeCell ref="M21:N21"/>
    <mergeCell ref="O21:R21"/>
    <mergeCell ref="S21:T21"/>
    <mergeCell ref="U21:X21"/>
    <mergeCell ref="Y21:Z21"/>
    <mergeCell ref="AA21:AD21"/>
    <mergeCell ref="AE21:AF21"/>
    <mergeCell ref="AG21:AJ21"/>
    <mergeCell ref="AG20:AJ20"/>
    <mergeCell ref="AK20:AL20"/>
    <mergeCell ref="AM20:AP20"/>
    <mergeCell ref="AQ20:AS20"/>
    <mergeCell ref="U20:X20"/>
    <mergeCell ref="Y20:Z20"/>
    <mergeCell ref="AA20:AD20"/>
    <mergeCell ref="AE20:AF20"/>
    <mergeCell ref="A20:L20"/>
    <mergeCell ref="M20:N20"/>
    <mergeCell ref="O20:R20"/>
    <mergeCell ref="S20:T20"/>
    <mergeCell ref="AK19:AL19"/>
    <mergeCell ref="AM19:AP19"/>
    <mergeCell ref="AQ19:AS19"/>
    <mergeCell ref="AT19:AX19"/>
    <mergeCell ref="AT18:AX18"/>
    <mergeCell ref="A19:L19"/>
    <mergeCell ref="M19:N19"/>
    <mergeCell ref="O19:R19"/>
    <mergeCell ref="S19:T19"/>
    <mergeCell ref="U19:X19"/>
    <mergeCell ref="Y19:Z19"/>
    <mergeCell ref="AA19:AD19"/>
    <mergeCell ref="AE19:AF19"/>
    <mergeCell ref="AG19:AJ19"/>
    <mergeCell ref="AG18:AJ18"/>
    <mergeCell ref="AK18:AL18"/>
    <mergeCell ref="AM18:AP18"/>
    <mergeCell ref="AQ18:AS18"/>
    <mergeCell ref="U18:X18"/>
    <mergeCell ref="Y18:Z18"/>
    <mergeCell ref="AA18:AD18"/>
    <mergeCell ref="AE18:AF18"/>
    <mergeCell ref="A18:L18"/>
    <mergeCell ref="M18:N18"/>
    <mergeCell ref="O18:R18"/>
    <mergeCell ref="S18:T18"/>
    <mergeCell ref="AK17:AL17"/>
    <mergeCell ref="AM17:AP17"/>
    <mergeCell ref="AQ17:AS17"/>
    <mergeCell ref="AT17:AX17"/>
    <mergeCell ref="AT16:AX16"/>
    <mergeCell ref="A17:L17"/>
    <mergeCell ref="M17:N17"/>
    <mergeCell ref="O17:R17"/>
    <mergeCell ref="S17:T17"/>
    <mergeCell ref="U17:X17"/>
    <mergeCell ref="Y17:Z17"/>
    <mergeCell ref="AA17:AD17"/>
    <mergeCell ref="AE17:AF17"/>
    <mergeCell ref="AG17:AJ17"/>
    <mergeCell ref="AG16:AJ16"/>
    <mergeCell ref="AK16:AL16"/>
    <mergeCell ref="AM16:AP16"/>
    <mergeCell ref="AQ16:AS16"/>
    <mergeCell ref="U16:X16"/>
    <mergeCell ref="Y16:Z16"/>
    <mergeCell ref="AA16:AD16"/>
    <mergeCell ref="AE16:AF16"/>
    <mergeCell ref="A16:L16"/>
    <mergeCell ref="M16:N16"/>
    <mergeCell ref="O16:R16"/>
    <mergeCell ref="S16:T16"/>
    <mergeCell ref="AK15:AL15"/>
    <mergeCell ref="AM15:AP15"/>
    <mergeCell ref="AQ15:AS15"/>
    <mergeCell ref="AT15:AX15"/>
    <mergeCell ref="AT14:AX14"/>
    <mergeCell ref="A15:L15"/>
    <mergeCell ref="M15:N15"/>
    <mergeCell ref="O15:R15"/>
    <mergeCell ref="S15:T15"/>
    <mergeCell ref="U15:X15"/>
    <mergeCell ref="Y15:Z15"/>
    <mergeCell ref="AA15:AD15"/>
    <mergeCell ref="AE15:AF15"/>
    <mergeCell ref="AG15:AJ15"/>
    <mergeCell ref="AG14:AJ14"/>
    <mergeCell ref="AK14:AL14"/>
    <mergeCell ref="AM14:AP14"/>
    <mergeCell ref="AQ14:AS14"/>
    <mergeCell ref="U14:X14"/>
    <mergeCell ref="Y14:Z14"/>
    <mergeCell ref="AA14:AD14"/>
    <mergeCell ref="AE14:AF14"/>
    <mergeCell ref="A14:L14"/>
    <mergeCell ref="M14:N14"/>
    <mergeCell ref="O14:R14"/>
    <mergeCell ref="S14:T14"/>
    <mergeCell ref="AK13:AL13"/>
    <mergeCell ref="AM13:AP13"/>
    <mergeCell ref="AQ13:AS13"/>
    <mergeCell ref="AT13:AX13"/>
    <mergeCell ref="AT12:AX12"/>
    <mergeCell ref="A13:L13"/>
    <mergeCell ref="M13:N13"/>
    <mergeCell ref="O13:R13"/>
    <mergeCell ref="S13:T13"/>
    <mergeCell ref="U13:X13"/>
    <mergeCell ref="Y13:Z13"/>
    <mergeCell ref="AA13:AD13"/>
    <mergeCell ref="AE13:AF13"/>
    <mergeCell ref="AG13:AJ13"/>
    <mergeCell ref="AG12:AJ12"/>
    <mergeCell ref="AK12:AL12"/>
    <mergeCell ref="AM12:AP12"/>
    <mergeCell ref="AQ12:AS12"/>
    <mergeCell ref="U12:X12"/>
    <mergeCell ref="Y12:Z12"/>
    <mergeCell ref="AA12:AD12"/>
    <mergeCell ref="AE12:AF12"/>
    <mergeCell ref="A12:L12"/>
    <mergeCell ref="M12:N12"/>
    <mergeCell ref="O12:R12"/>
    <mergeCell ref="S12:T12"/>
    <mergeCell ref="AK11:AL11"/>
    <mergeCell ref="AM11:AP11"/>
    <mergeCell ref="AQ11:AS11"/>
    <mergeCell ref="AT11:AX11"/>
    <mergeCell ref="AT10:AX10"/>
    <mergeCell ref="A11:L11"/>
    <mergeCell ref="M11:N11"/>
    <mergeCell ref="O11:R11"/>
    <mergeCell ref="S11:T11"/>
    <mergeCell ref="U11:X11"/>
    <mergeCell ref="Y11:Z11"/>
    <mergeCell ref="AA11:AD11"/>
    <mergeCell ref="AE11:AF11"/>
    <mergeCell ref="AG11:AJ11"/>
    <mergeCell ref="AG10:AJ10"/>
    <mergeCell ref="AK10:AL10"/>
    <mergeCell ref="AM10:AP10"/>
    <mergeCell ref="AQ10:AS10"/>
    <mergeCell ref="U10:X10"/>
    <mergeCell ref="Y10:Z10"/>
    <mergeCell ref="AA10:AD10"/>
    <mergeCell ref="AE10:AF10"/>
    <mergeCell ref="A10:L10"/>
    <mergeCell ref="M10:N10"/>
    <mergeCell ref="O10:R10"/>
    <mergeCell ref="S10:T10"/>
    <mergeCell ref="AK9:AL9"/>
    <mergeCell ref="AM9:AP9"/>
    <mergeCell ref="AQ9:AS9"/>
    <mergeCell ref="AT9:AX9"/>
    <mergeCell ref="AT8:AX8"/>
    <mergeCell ref="A9:L9"/>
    <mergeCell ref="M9:N9"/>
    <mergeCell ref="O9:R9"/>
    <mergeCell ref="S9:T9"/>
    <mergeCell ref="U9:X9"/>
    <mergeCell ref="Y9:Z9"/>
    <mergeCell ref="AA9:AD9"/>
    <mergeCell ref="AE9:AF9"/>
    <mergeCell ref="AG9:AJ9"/>
    <mergeCell ref="AG8:AJ8"/>
    <mergeCell ref="AK8:AL8"/>
    <mergeCell ref="AM8:AP8"/>
    <mergeCell ref="AQ8:AS8"/>
    <mergeCell ref="AQ7:AS7"/>
    <mergeCell ref="AT7:AX7"/>
    <mergeCell ref="A8:L8"/>
    <mergeCell ref="M8:N8"/>
    <mergeCell ref="O8:R8"/>
    <mergeCell ref="S8:T8"/>
    <mergeCell ref="U8:X8"/>
    <mergeCell ref="Y8:Z8"/>
    <mergeCell ref="AA8:AD8"/>
    <mergeCell ref="AE8:AF8"/>
    <mergeCell ref="AE7:AF7"/>
    <mergeCell ref="AG7:AJ7"/>
    <mergeCell ref="AK7:AL7"/>
    <mergeCell ref="AM7:AP7"/>
    <mergeCell ref="AM6:AP6"/>
    <mergeCell ref="AQ6:AS6"/>
    <mergeCell ref="AT6:AX6"/>
    <mergeCell ref="A7:L7"/>
    <mergeCell ref="M7:N7"/>
    <mergeCell ref="O7:R7"/>
    <mergeCell ref="S7:T7"/>
    <mergeCell ref="U7:X7"/>
    <mergeCell ref="Y7:Z7"/>
    <mergeCell ref="AA7:AD7"/>
    <mergeCell ref="AA6:AD6"/>
    <mergeCell ref="AE6:AF6"/>
    <mergeCell ref="AG6:AJ6"/>
    <mergeCell ref="AK6:AL6"/>
    <mergeCell ref="O6:R6"/>
    <mergeCell ref="S6:T6"/>
    <mergeCell ref="U6:X6"/>
    <mergeCell ref="Y6:Z6"/>
    <mergeCell ref="AQ3:AV3"/>
    <mergeCell ref="A4:L6"/>
    <mergeCell ref="M4:R5"/>
    <mergeCell ref="S4:AJ4"/>
    <mergeCell ref="AK4:AP5"/>
    <mergeCell ref="AQ4:AX5"/>
    <mergeCell ref="S5:X5"/>
    <mergeCell ref="Y5:AD5"/>
    <mergeCell ref="AE5:AJ5"/>
    <mergeCell ref="M6:N6"/>
    <mergeCell ref="AN1:AX1"/>
    <mergeCell ref="AL2:AX2"/>
    <mergeCell ref="F1:G1"/>
    <mergeCell ref="K1:L1"/>
    <mergeCell ref="A2:G2"/>
    <mergeCell ref="K2:O2"/>
    <mergeCell ref="Q2:R2"/>
    <mergeCell ref="T2:U2"/>
    <mergeCell ref="W2:AB2"/>
    <mergeCell ref="AD2:AF2"/>
  </mergeCells>
  <printOptions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80" r:id="rId1"/>
  <rowBreaks count="3" manualBreakCount="3">
    <brk id="29" max="255" man="1"/>
    <brk id="57" max="255" man="1"/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E1">
      <selection activeCell="L3" sqref="L3"/>
    </sheetView>
  </sheetViews>
  <sheetFormatPr defaultColWidth="9.140625" defaultRowHeight="12.75"/>
  <cols>
    <col min="1" max="1" width="19.28125" style="98" customWidth="1"/>
    <col min="2" max="2" width="9.57421875" style="98" customWidth="1"/>
    <col min="3" max="3" width="12.57421875" style="98" customWidth="1"/>
    <col min="4" max="4" width="10.421875" style="98" customWidth="1"/>
    <col min="5" max="5" width="12.00390625" style="98" bestFit="1" customWidth="1"/>
    <col min="6" max="6" width="12.00390625" style="98" customWidth="1"/>
    <col min="7" max="7" width="10.57421875" style="98" customWidth="1"/>
    <col min="8" max="8" width="12.140625" style="98" customWidth="1"/>
    <col min="9" max="9" width="12.421875" style="98" customWidth="1"/>
    <col min="10" max="10" width="10.57421875" style="98" customWidth="1"/>
    <col min="11" max="11" width="12.00390625" style="98" customWidth="1"/>
    <col min="12" max="12" width="12.140625" style="98" customWidth="1"/>
    <col min="13" max="16384" width="9.140625" style="98" customWidth="1"/>
  </cols>
  <sheetData>
    <row r="1" spans="1:13" ht="12.75">
      <c r="A1" s="94"/>
      <c r="B1" s="94"/>
      <c r="C1" s="94"/>
      <c r="D1" s="94"/>
      <c r="E1" s="94"/>
      <c r="F1" s="94"/>
      <c r="G1" s="94"/>
      <c r="H1" s="94"/>
      <c r="I1" s="94"/>
      <c r="J1" s="94"/>
      <c r="K1" s="667" t="s">
        <v>211</v>
      </c>
      <c r="L1" s="667"/>
      <c r="M1" s="94"/>
    </row>
    <row r="2" spans="1:13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100"/>
      <c r="L2" s="211" t="s">
        <v>813</v>
      </c>
      <c r="M2" s="94"/>
    </row>
    <row r="3" spans="1:12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208"/>
      <c r="L3" s="208"/>
    </row>
    <row r="4" spans="1:12" ht="20.25">
      <c r="A4" s="874" t="s">
        <v>212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</row>
    <row r="5" spans="1:12" ht="20.25">
      <c r="A5" s="281"/>
      <c r="B5" s="281"/>
      <c r="C5" s="281"/>
      <c r="D5" s="281"/>
      <c r="E5" s="281"/>
      <c r="F5" s="281">
        <v>2008</v>
      </c>
      <c r="G5" s="281"/>
      <c r="H5" s="281"/>
      <c r="I5" s="281"/>
      <c r="J5" s="281"/>
      <c r="K5" s="281"/>
      <c r="L5" s="281"/>
    </row>
    <row r="6" spans="1:12" ht="20.2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3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211" t="s">
        <v>0</v>
      </c>
      <c r="M8" s="94"/>
    </row>
    <row r="9" spans="1:13" ht="19.5" customHeight="1">
      <c r="A9" s="282"/>
      <c r="B9" s="875" t="s">
        <v>213</v>
      </c>
      <c r="C9" s="875"/>
      <c r="D9" s="875"/>
      <c r="E9" s="875"/>
      <c r="F9" s="875"/>
      <c r="G9" s="875"/>
      <c r="H9" s="875"/>
      <c r="I9" s="876" t="s">
        <v>214</v>
      </c>
      <c r="J9" s="876"/>
      <c r="K9" s="876"/>
      <c r="L9" s="876"/>
      <c r="M9" s="94"/>
    </row>
    <row r="10" spans="1:13" s="287" customFormat="1" ht="38.25">
      <c r="A10" s="283" t="s">
        <v>215</v>
      </c>
      <c r="B10" s="284" t="s">
        <v>216</v>
      </c>
      <c r="C10" s="284" t="s">
        <v>217</v>
      </c>
      <c r="D10" s="284" t="s">
        <v>218</v>
      </c>
      <c r="E10" s="284" t="s">
        <v>219</v>
      </c>
      <c r="F10" s="284" t="s">
        <v>220</v>
      </c>
      <c r="G10" s="284" t="s">
        <v>221</v>
      </c>
      <c r="H10" s="284" t="s">
        <v>222</v>
      </c>
      <c r="I10" s="284" t="s">
        <v>223</v>
      </c>
      <c r="J10" s="284" t="s">
        <v>224</v>
      </c>
      <c r="K10" s="284" t="s">
        <v>225</v>
      </c>
      <c r="L10" s="285" t="s">
        <v>226</v>
      </c>
      <c r="M10" s="286"/>
    </row>
    <row r="11" spans="1:13" ht="19.5" customHeight="1">
      <c r="A11" s="288" t="s">
        <v>45</v>
      </c>
      <c r="B11" s="159">
        <v>2989</v>
      </c>
      <c r="C11" s="159">
        <v>1282878</v>
      </c>
      <c r="D11" s="159"/>
      <c r="E11" s="159"/>
      <c r="F11" s="159">
        <f>SUM(B11:E11)</f>
        <v>1285867</v>
      </c>
      <c r="G11" s="159">
        <v>14099</v>
      </c>
      <c r="H11" s="159">
        <f>SUM(F11:G11)</f>
        <v>1299966</v>
      </c>
      <c r="I11" s="159">
        <v>1285777</v>
      </c>
      <c r="J11" s="159">
        <v>6292</v>
      </c>
      <c r="K11" s="159">
        <v>7897</v>
      </c>
      <c r="L11" s="289">
        <f>SUM(I11:K11)</f>
        <v>1299966</v>
      </c>
      <c r="M11" s="94"/>
    </row>
    <row r="12" spans="1:13" ht="19.5" customHeight="1" thickBot="1">
      <c r="A12" s="220" t="s">
        <v>227</v>
      </c>
      <c r="B12" s="162">
        <v>10597</v>
      </c>
      <c r="C12" s="162">
        <v>5681376</v>
      </c>
      <c r="D12" s="162">
        <v>222979</v>
      </c>
      <c r="E12" s="162">
        <v>2255133</v>
      </c>
      <c r="F12" s="162">
        <f>SUM(B12:E12)</f>
        <v>8170085</v>
      </c>
      <c r="G12" s="162">
        <v>331327</v>
      </c>
      <c r="H12" s="162">
        <f>SUM(F12:G12)</f>
        <v>8501412</v>
      </c>
      <c r="I12" s="162">
        <v>7407054</v>
      </c>
      <c r="J12" s="162">
        <v>73737</v>
      </c>
      <c r="K12" s="162">
        <v>1020621</v>
      </c>
      <c r="L12" s="376">
        <f>SUM(I12:K12)</f>
        <v>8501412</v>
      </c>
      <c r="M12" s="94"/>
    </row>
    <row r="13" spans="1:13" s="111" customFormat="1" ht="30" customHeight="1">
      <c r="A13" s="605" t="s">
        <v>228</v>
      </c>
      <c r="B13" s="606">
        <f aca="true" t="shared" si="0" ref="B13:L13">SUM(B11:B12)</f>
        <v>13586</v>
      </c>
      <c r="C13" s="606">
        <f t="shared" si="0"/>
        <v>6964254</v>
      </c>
      <c r="D13" s="606">
        <f t="shared" si="0"/>
        <v>222979</v>
      </c>
      <c r="E13" s="606">
        <f t="shared" si="0"/>
        <v>2255133</v>
      </c>
      <c r="F13" s="606">
        <f t="shared" si="0"/>
        <v>9455952</v>
      </c>
      <c r="G13" s="606">
        <f t="shared" si="0"/>
        <v>345426</v>
      </c>
      <c r="H13" s="606">
        <f t="shared" si="0"/>
        <v>9801378</v>
      </c>
      <c r="I13" s="606">
        <f t="shared" si="0"/>
        <v>8692831</v>
      </c>
      <c r="J13" s="606">
        <f t="shared" si="0"/>
        <v>80029</v>
      </c>
      <c r="K13" s="606">
        <f t="shared" si="0"/>
        <v>1028518</v>
      </c>
      <c r="L13" s="607">
        <f t="shared" si="0"/>
        <v>9801378</v>
      </c>
      <c r="M13" s="110"/>
    </row>
    <row r="14" spans="1:13" ht="12.75">
      <c r="A14" s="94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4"/>
    </row>
    <row r="15" spans="1:13" ht="12.75">
      <c r="A15" s="94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4"/>
    </row>
    <row r="16" spans="1:13" ht="12.75">
      <c r="A16" s="9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4"/>
    </row>
    <row r="17" spans="1:13" ht="12.75">
      <c r="A17" s="94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4"/>
    </row>
    <row r="18" spans="1:13" ht="12.75">
      <c r="A18" s="94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4"/>
    </row>
    <row r="19" spans="1:13" ht="12.75">
      <c r="A19" s="94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4"/>
    </row>
    <row r="20" spans="2:12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 ht="12.7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 ht="12.7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</sheetData>
  <mergeCells count="4">
    <mergeCell ref="K1:L1"/>
    <mergeCell ref="A4:L4"/>
    <mergeCell ref="B9:H9"/>
    <mergeCell ref="I9:L9"/>
  </mergeCells>
  <printOptions horizontalCentered="1"/>
  <pageMargins left="0.19652777777777777" right="0.07847222222222222" top="0.9840277777777778" bottom="0.9840277777777778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" sqref="H3:J3"/>
    </sheetView>
  </sheetViews>
  <sheetFormatPr defaultColWidth="9.140625" defaultRowHeight="12.75"/>
  <cols>
    <col min="1" max="1" width="28.28125" style="295" customWidth="1"/>
    <col min="2" max="10" width="10.7109375" style="298" customWidth="1"/>
    <col min="11" max="13" width="7.8515625" style="298" customWidth="1"/>
    <col min="14" max="16384" width="9.140625" style="295" customWidth="1"/>
  </cols>
  <sheetData>
    <row r="1" spans="1:13" ht="12.75">
      <c r="A1" s="290"/>
      <c r="B1" s="291"/>
      <c r="C1" s="291"/>
      <c r="D1" s="291"/>
      <c r="E1" s="291"/>
      <c r="F1" s="291"/>
      <c r="G1" s="291"/>
      <c r="H1" s="878" t="s">
        <v>229</v>
      </c>
      <c r="I1" s="878"/>
      <c r="J1" s="878"/>
      <c r="K1" s="292"/>
      <c r="L1" s="293"/>
      <c r="M1" s="294"/>
    </row>
    <row r="2" spans="1:13" ht="13.5" customHeight="1">
      <c r="A2" s="290"/>
      <c r="B2" s="291"/>
      <c r="C2" s="291"/>
      <c r="D2" s="291"/>
      <c r="E2" s="291"/>
      <c r="F2" s="291"/>
      <c r="G2" s="291"/>
      <c r="H2" s="878" t="s">
        <v>813</v>
      </c>
      <c r="I2" s="878"/>
      <c r="J2" s="878"/>
      <c r="K2" s="292"/>
      <c r="L2" s="293"/>
      <c r="M2" s="294"/>
    </row>
    <row r="3" spans="1:13" ht="6.75" customHeight="1">
      <c r="A3" s="290"/>
      <c r="B3" s="291"/>
      <c r="C3" s="291"/>
      <c r="D3" s="291"/>
      <c r="E3" s="291"/>
      <c r="F3" s="291"/>
      <c r="G3" s="291"/>
      <c r="H3" s="878"/>
      <c r="I3" s="878"/>
      <c r="J3" s="878"/>
      <c r="K3" s="292"/>
      <c r="L3" s="293"/>
      <c r="M3" s="294"/>
    </row>
    <row r="4" spans="1:13" ht="20.25">
      <c r="A4" s="877" t="s">
        <v>230</v>
      </c>
      <c r="B4" s="877"/>
      <c r="C4" s="877"/>
      <c r="D4" s="877"/>
      <c r="E4" s="877"/>
      <c r="F4" s="877"/>
      <c r="G4" s="877"/>
      <c r="H4" s="877"/>
      <c r="I4" s="877"/>
      <c r="J4" s="877"/>
      <c r="K4" s="294"/>
      <c r="L4" s="294"/>
      <c r="M4" s="294"/>
    </row>
    <row r="5" spans="1:13" ht="20.25">
      <c r="A5" s="877" t="s">
        <v>231</v>
      </c>
      <c r="B5" s="877"/>
      <c r="C5" s="877"/>
      <c r="D5" s="877"/>
      <c r="E5" s="877"/>
      <c r="F5" s="877"/>
      <c r="G5" s="877"/>
      <c r="H5" s="877"/>
      <c r="I5" s="877"/>
      <c r="J5" s="877"/>
      <c r="K5" s="294"/>
      <c r="L5" s="294"/>
      <c r="M5" s="294"/>
    </row>
    <row r="6" spans="1:13" ht="10.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4"/>
      <c r="L6" s="294"/>
      <c r="M6" s="294"/>
    </row>
    <row r="7" spans="1:10" ht="2.25" customHeight="1" hidden="1">
      <c r="A7" s="290"/>
      <c r="B7" s="291"/>
      <c r="C7" s="291"/>
      <c r="D7" s="291"/>
      <c r="E7" s="291"/>
      <c r="F7" s="291"/>
      <c r="G7" s="291"/>
      <c r="H7" s="291"/>
      <c r="I7" s="291"/>
      <c r="J7" s="291"/>
    </row>
    <row r="8" spans="1:13" ht="12.75">
      <c r="A8" s="290"/>
      <c r="B8" s="291"/>
      <c r="C8" s="291"/>
      <c r="D8" s="291"/>
      <c r="E8" s="291"/>
      <c r="F8" s="291"/>
      <c r="G8" s="291"/>
      <c r="H8" s="291"/>
      <c r="I8" s="291"/>
      <c r="J8" s="299" t="s">
        <v>0</v>
      </c>
      <c r="M8" s="299"/>
    </row>
    <row r="9" spans="1:13" ht="15" customHeight="1">
      <c r="A9" s="300"/>
      <c r="B9" s="301" t="s">
        <v>232</v>
      </c>
      <c r="C9" s="301" t="s">
        <v>233</v>
      </c>
      <c r="D9" s="301" t="s">
        <v>234</v>
      </c>
      <c r="E9" s="301" t="s">
        <v>235</v>
      </c>
      <c r="F9" s="301" t="s">
        <v>236</v>
      </c>
      <c r="G9" s="301" t="s">
        <v>237</v>
      </c>
      <c r="H9" s="301" t="s">
        <v>238</v>
      </c>
      <c r="I9" s="301" t="s">
        <v>239</v>
      </c>
      <c r="J9" s="302" t="s">
        <v>4</v>
      </c>
      <c r="K9" s="303"/>
      <c r="L9" s="303"/>
      <c r="M9" s="303"/>
    </row>
    <row r="10" spans="1:13" ht="15.75" customHeight="1">
      <c r="A10" s="304" t="s">
        <v>1</v>
      </c>
      <c r="B10" s="305" t="s">
        <v>240</v>
      </c>
      <c r="C10" s="305" t="s">
        <v>241</v>
      </c>
      <c r="D10" s="305" t="s">
        <v>242</v>
      </c>
      <c r="E10" s="305" t="s">
        <v>243</v>
      </c>
      <c r="F10" s="305" t="s">
        <v>244</v>
      </c>
      <c r="G10" s="305" t="s">
        <v>245</v>
      </c>
      <c r="H10" s="305" t="s">
        <v>246</v>
      </c>
      <c r="I10" s="305" t="s">
        <v>247</v>
      </c>
      <c r="J10" s="306" t="s">
        <v>246</v>
      </c>
      <c r="K10" s="303"/>
      <c r="L10" s="303"/>
      <c r="M10" s="303"/>
    </row>
    <row r="11" spans="1:13" ht="15" customHeight="1">
      <c r="A11" s="307"/>
      <c r="B11" s="308"/>
      <c r="C11" s="308" t="s">
        <v>248</v>
      </c>
      <c r="D11" s="308" t="s">
        <v>246</v>
      </c>
      <c r="E11" s="308" t="s">
        <v>249</v>
      </c>
      <c r="F11" s="308" t="s">
        <v>249</v>
      </c>
      <c r="G11" s="308" t="s">
        <v>250</v>
      </c>
      <c r="H11" s="308"/>
      <c r="I11" s="308"/>
      <c r="J11" s="309"/>
      <c r="K11" s="291"/>
      <c r="L11" s="291"/>
      <c r="M11" s="291"/>
    </row>
    <row r="12" spans="1:13" ht="19.5" customHeight="1">
      <c r="A12" s="521" t="s">
        <v>45</v>
      </c>
      <c r="B12" s="536">
        <f>SUM(B13:B21)</f>
        <v>737</v>
      </c>
      <c r="C12" s="536">
        <f aca="true" t="shared" si="0" ref="C12:J12">SUM(C13:C21)</f>
        <v>5555</v>
      </c>
      <c r="D12" s="536">
        <f t="shared" si="0"/>
        <v>6292</v>
      </c>
      <c r="E12" s="536">
        <f t="shared" si="0"/>
        <v>0</v>
      </c>
      <c r="F12" s="536">
        <f t="shared" si="0"/>
        <v>0</v>
      </c>
      <c r="G12" s="536">
        <f t="shared" si="0"/>
        <v>23641</v>
      </c>
      <c r="H12" s="536">
        <f t="shared" si="0"/>
        <v>29933</v>
      </c>
      <c r="I12" s="536">
        <f t="shared" si="0"/>
        <v>0</v>
      </c>
      <c r="J12" s="594">
        <f t="shared" si="0"/>
        <v>29933</v>
      </c>
      <c r="K12" s="310"/>
      <c r="L12" s="310"/>
      <c r="M12" s="310"/>
    </row>
    <row r="13" spans="1:13" ht="19.5" customHeight="1">
      <c r="A13" s="53" t="s">
        <v>51</v>
      </c>
      <c r="B13" s="311">
        <v>737</v>
      </c>
      <c r="C13" s="311">
        <v>1513</v>
      </c>
      <c r="D13" s="311">
        <v>2250</v>
      </c>
      <c r="E13" s="311"/>
      <c r="F13" s="311"/>
      <c r="G13" s="311">
        <v>159</v>
      </c>
      <c r="H13" s="311">
        <v>2409</v>
      </c>
      <c r="I13" s="311"/>
      <c r="J13" s="312">
        <v>2409</v>
      </c>
      <c r="K13" s="310"/>
      <c r="L13" s="310"/>
      <c r="M13" s="310"/>
    </row>
    <row r="14" spans="1:13" ht="19.5" customHeight="1">
      <c r="A14" s="53" t="s">
        <v>52</v>
      </c>
      <c r="B14" s="311"/>
      <c r="C14" s="311">
        <v>120</v>
      </c>
      <c r="D14" s="311">
        <v>120</v>
      </c>
      <c r="E14" s="311"/>
      <c r="F14" s="311"/>
      <c r="G14" s="311">
        <v>-7312</v>
      </c>
      <c r="H14" s="311">
        <v>-7192</v>
      </c>
      <c r="I14" s="311"/>
      <c r="J14" s="312">
        <v>-7192</v>
      </c>
      <c r="K14" s="310"/>
      <c r="L14" s="310"/>
      <c r="M14" s="310"/>
    </row>
    <row r="15" spans="1:13" ht="19.5" customHeight="1">
      <c r="A15" s="89" t="s">
        <v>53</v>
      </c>
      <c r="B15" s="311"/>
      <c r="C15" s="311">
        <v>115</v>
      </c>
      <c r="D15" s="311">
        <v>115</v>
      </c>
      <c r="E15" s="311"/>
      <c r="F15" s="311"/>
      <c r="G15" s="311">
        <v>6157</v>
      </c>
      <c r="H15" s="311">
        <v>6272</v>
      </c>
      <c r="I15" s="311"/>
      <c r="J15" s="312">
        <v>6272</v>
      </c>
      <c r="K15" s="310"/>
      <c r="L15" s="310"/>
      <c r="M15" s="310"/>
    </row>
    <row r="16" spans="1:13" ht="19.5" customHeight="1">
      <c r="A16" s="89" t="s">
        <v>54</v>
      </c>
      <c r="B16" s="311"/>
      <c r="C16" s="311">
        <v>1696</v>
      </c>
      <c r="D16" s="311">
        <v>1696</v>
      </c>
      <c r="E16" s="311"/>
      <c r="F16" s="311"/>
      <c r="G16" s="311">
        <v>14249</v>
      </c>
      <c r="H16" s="311">
        <v>15945</v>
      </c>
      <c r="I16" s="311"/>
      <c r="J16" s="312">
        <v>15945</v>
      </c>
      <c r="K16" s="310"/>
      <c r="L16" s="310"/>
      <c r="M16" s="310"/>
    </row>
    <row r="17" spans="1:13" ht="19.5" customHeight="1">
      <c r="A17" s="89" t="s">
        <v>55</v>
      </c>
      <c r="B17" s="311"/>
      <c r="C17" s="311"/>
      <c r="D17" s="311"/>
      <c r="E17" s="311"/>
      <c r="F17" s="311"/>
      <c r="G17" s="311"/>
      <c r="H17" s="311"/>
      <c r="I17" s="311"/>
      <c r="J17" s="312"/>
      <c r="K17" s="310"/>
      <c r="L17" s="310"/>
      <c r="M17" s="310"/>
    </row>
    <row r="18" spans="1:13" ht="19.5" customHeight="1">
      <c r="A18" s="89" t="s">
        <v>56</v>
      </c>
      <c r="B18" s="311"/>
      <c r="C18" s="311">
        <v>1497</v>
      </c>
      <c r="D18" s="311">
        <v>1497</v>
      </c>
      <c r="E18" s="311"/>
      <c r="F18" s="311"/>
      <c r="G18" s="311">
        <v>6979</v>
      </c>
      <c r="H18" s="311">
        <v>8476</v>
      </c>
      <c r="I18" s="311"/>
      <c r="J18" s="312">
        <v>8476</v>
      </c>
      <c r="K18" s="310"/>
      <c r="L18" s="310"/>
      <c r="M18" s="310"/>
    </row>
    <row r="19" spans="1:13" ht="19.5" customHeight="1">
      <c r="A19" s="89" t="s">
        <v>57</v>
      </c>
      <c r="B19" s="311"/>
      <c r="C19" s="311">
        <v>320</v>
      </c>
      <c r="D19" s="311">
        <v>320</v>
      </c>
      <c r="E19" s="311"/>
      <c r="F19" s="311"/>
      <c r="G19" s="311">
        <v>5221</v>
      </c>
      <c r="H19" s="311">
        <v>5541</v>
      </c>
      <c r="I19" s="311"/>
      <c r="J19" s="312">
        <v>5541</v>
      </c>
      <c r="K19" s="310"/>
      <c r="L19" s="310"/>
      <c r="M19" s="310"/>
    </row>
    <row r="20" spans="1:13" ht="19.5" customHeight="1">
      <c r="A20" s="89" t="s">
        <v>58</v>
      </c>
      <c r="B20" s="311"/>
      <c r="C20" s="311">
        <v>223</v>
      </c>
      <c r="D20" s="311">
        <v>223</v>
      </c>
      <c r="E20" s="311"/>
      <c r="F20" s="311"/>
      <c r="G20" s="311">
        <v>1290</v>
      </c>
      <c r="H20" s="311">
        <v>1513</v>
      </c>
      <c r="I20" s="311"/>
      <c r="J20" s="312">
        <v>1513</v>
      </c>
      <c r="K20" s="310"/>
      <c r="L20" s="310"/>
      <c r="M20" s="310"/>
    </row>
    <row r="21" spans="1:13" ht="19.5" customHeight="1">
      <c r="A21" s="89" t="s">
        <v>59</v>
      </c>
      <c r="B21" s="311"/>
      <c r="C21" s="311">
        <v>71</v>
      </c>
      <c r="D21" s="311">
        <v>71</v>
      </c>
      <c r="E21" s="311"/>
      <c r="F21" s="311"/>
      <c r="G21" s="311">
        <v>-3102</v>
      </c>
      <c r="H21" s="311">
        <v>-3031</v>
      </c>
      <c r="I21" s="311"/>
      <c r="J21" s="312">
        <v>-3031</v>
      </c>
      <c r="K21" s="310"/>
      <c r="L21" s="310"/>
      <c r="M21" s="310"/>
    </row>
    <row r="22" spans="1:13" ht="21.75" customHeight="1">
      <c r="A22" s="313" t="s">
        <v>251</v>
      </c>
      <c r="B22" s="314">
        <f aca="true" t="shared" si="1" ref="B22:J22">SUM(B13:B21)</f>
        <v>737</v>
      </c>
      <c r="C22" s="314">
        <f t="shared" si="1"/>
        <v>5555</v>
      </c>
      <c r="D22" s="314">
        <f t="shared" si="1"/>
        <v>6292</v>
      </c>
      <c r="E22" s="314">
        <f t="shared" si="1"/>
        <v>0</v>
      </c>
      <c r="F22" s="314">
        <f t="shared" si="1"/>
        <v>0</v>
      </c>
      <c r="G22" s="314">
        <f t="shared" si="1"/>
        <v>23641</v>
      </c>
      <c r="H22" s="314">
        <f t="shared" si="1"/>
        <v>29933</v>
      </c>
      <c r="I22" s="314">
        <f t="shared" si="1"/>
        <v>0</v>
      </c>
      <c r="J22" s="315">
        <f t="shared" si="1"/>
        <v>29933</v>
      </c>
      <c r="K22" s="316"/>
      <c r="L22" s="316"/>
      <c r="M22" s="316"/>
    </row>
    <row r="23" spans="1:13" ht="20.25" customHeight="1">
      <c r="A23" s="520" t="s">
        <v>227</v>
      </c>
      <c r="B23" s="311">
        <v>121001</v>
      </c>
      <c r="C23" s="311">
        <v>-47264</v>
      </c>
      <c r="D23" s="311">
        <v>73737</v>
      </c>
      <c r="E23" s="311"/>
      <c r="F23" s="311">
        <v>-4596</v>
      </c>
      <c r="G23" s="311">
        <v>-23641</v>
      </c>
      <c r="H23" s="311">
        <v>45500</v>
      </c>
      <c r="I23" s="311"/>
      <c r="J23" s="312">
        <v>45500</v>
      </c>
      <c r="K23" s="310"/>
      <c r="L23" s="310"/>
      <c r="M23" s="310"/>
    </row>
    <row r="24" spans="1:13" ht="19.5" customHeight="1">
      <c r="A24" s="313" t="s">
        <v>252</v>
      </c>
      <c r="B24" s="314">
        <f>SUM(B22:B23)</f>
        <v>121738</v>
      </c>
      <c r="C24" s="314">
        <f>SUM(C22:C23)</f>
        <v>-41709</v>
      </c>
      <c r="D24" s="314">
        <f>SUM(D22:D23)</f>
        <v>80029</v>
      </c>
      <c r="E24" s="314">
        <f>SUM(E22:E23)</f>
        <v>0</v>
      </c>
      <c r="F24" s="314">
        <f>SUM(F12:F23)</f>
        <v>-4596</v>
      </c>
      <c r="G24" s="314">
        <f>SUM(G22:G23)</f>
        <v>0</v>
      </c>
      <c r="H24" s="314">
        <f>SUM(H22:H23)</f>
        <v>75433</v>
      </c>
      <c r="I24" s="314">
        <f>SUM(I22:I23)</f>
        <v>0</v>
      </c>
      <c r="J24" s="315">
        <f>SUM(J22:J23)</f>
        <v>75433</v>
      </c>
      <c r="K24" s="316"/>
      <c r="L24" s="316"/>
      <c r="M24" s="316"/>
    </row>
    <row r="25" spans="1:13" ht="12.75">
      <c r="A25" s="317"/>
      <c r="B25" s="310"/>
      <c r="C25" s="310"/>
      <c r="D25" s="310"/>
      <c r="E25" s="310"/>
      <c r="F25" s="310"/>
      <c r="G25" s="310"/>
      <c r="H25" s="310"/>
      <c r="I25" s="310"/>
      <c r="J25" s="310"/>
      <c r="K25" s="318"/>
      <c r="L25" s="318"/>
      <c r="M25" s="318"/>
    </row>
    <row r="26" spans="1:10" ht="12.75">
      <c r="A26" s="290"/>
      <c r="B26" s="291"/>
      <c r="C26" s="291"/>
      <c r="D26" s="291"/>
      <c r="E26" s="291"/>
      <c r="F26" s="291"/>
      <c r="G26" s="291"/>
      <c r="H26" s="291"/>
      <c r="I26" s="291"/>
      <c r="J26" s="291"/>
    </row>
    <row r="27" spans="1:10" ht="12.75">
      <c r="A27" s="290"/>
      <c r="B27" s="291"/>
      <c r="C27" s="291"/>
      <c r="D27" s="291"/>
      <c r="E27" s="291"/>
      <c r="F27" s="291"/>
      <c r="G27" s="291"/>
      <c r="H27" s="291"/>
      <c r="I27" s="291"/>
      <c r="J27" s="291"/>
    </row>
    <row r="28" spans="1:10" ht="12.75">
      <c r="A28" s="290"/>
      <c r="B28" s="291"/>
      <c r="C28" s="291"/>
      <c r="D28" s="291"/>
      <c r="E28" s="291"/>
      <c r="F28" s="291"/>
      <c r="G28" s="291"/>
      <c r="H28" s="291"/>
      <c r="I28" s="291"/>
      <c r="J28" s="291"/>
    </row>
    <row r="29" spans="1:10" ht="12.75">
      <c r="A29" s="290"/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10" ht="12.75">
      <c r="A30" s="290"/>
      <c r="B30" s="291"/>
      <c r="C30" s="291"/>
      <c r="D30" s="291"/>
      <c r="E30" s="291"/>
      <c r="F30" s="291"/>
      <c r="G30" s="291"/>
      <c r="H30" s="291"/>
      <c r="I30" s="291"/>
      <c r="J30" s="291"/>
    </row>
    <row r="31" spans="1:10" ht="12.75">
      <c r="A31" s="290"/>
      <c r="B31" s="291"/>
      <c r="C31" s="291"/>
      <c r="D31" s="291"/>
      <c r="E31" s="291"/>
      <c r="F31" s="291"/>
      <c r="G31" s="291"/>
      <c r="H31" s="291"/>
      <c r="I31" s="291"/>
      <c r="J31" s="291"/>
    </row>
    <row r="32" spans="1:10" ht="12.75">
      <c r="A32" s="290"/>
      <c r="B32" s="291"/>
      <c r="C32" s="291"/>
      <c r="D32" s="291"/>
      <c r="E32" s="291"/>
      <c r="F32" s="291"/>
      <c r="G32" s="291"/>
      <c r="H32" s="291"/>
      <c r="I32" s="291"/>
      <c r="J32" s="291"/>
    </row>
    <row r="33" spans="1:10" ht="12.75">
      <c r="A33" s="290"/>
      <c r="B33" s="291"/>
      <c r="C33" s="291"/>
      <c r="D33" s="291"/>
      <c r="E33" s="291"/>
      <c r="F33" s="291"/>
      <c r="G33" s="291"/>
      <c r="H33" s="291"/>
      <c r="I33" s="291"/>
      <c r="J33" s="291"/>
    </row>
    <row r="34" spans="1:10" ht="12.75">
      <c r="A34" s="290"/>
      <c r="B34" s="291"/>
      <c r="C34" s="291"/>
      <c r="D34" s="291"/>
      <c r="E34" s="291"/>
      <c r="F34" s="291"/>
      <c r="G34" s="291"/>
      <c r="H34" s="291"/>
      <c r="I34" s="291"/>
      <c r="J34" s="291"/>
    </row>
    <row r="35" spans="1:10" ht="12.75">
      <c r="A35" s="290"/>
      <c r="B35" s="291"/>
      <c r="C35" s="291"/>
      <c r="D35" s="291"/>
      <c r="E35" s="291"/>
      <c r="F35" s="291"/>
      <c r="G35" s="291"/>
      <c r="H35" s="291"/>
      <c r="I35" s="291"/>
      <c r="J35" s="291"/>
    </row>
    <row r="36" spans="1:10" ht="12.75">
      <c r="A36" s="290"/>
      <c r="B36" s="291"/>
      <c r="C36" s="291"/>
      <c r="D36" s="291"/>
      <c r="E36" s="291"/>
      <c r="F36" s="291"/>
      <c r="G36" s="291"/>
      <c r="H36" s="291"/>
      <c r="I36" s="291"/>
      <c r="J36" s="291"/>
    </row>
  </sheetData>
  <mergeCells count="5">
    <mergeCell ref="A5:J5"/>
    <mergeCell ref="H1:J1"/>
    <mergeCell ref="H2:J2"/>
    <mergeCell ref="H3:J3"/>
    <mergeCell ref="A4:J4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C1">
      <selection activeCell="A2" sqref="A2:J2"/>
    </sheetView>
  </sheetViews>
  <sheetFormatPr defaultColWidth="9.140625" defaultRowHeight="12.75"/>
  <cols>
    <col min="1" max="1" width="23.421875" style="98" customWidth="1"/>
    <col min="2" max="2" width="11.8515625" style="106" customWidth="1"/>
    <col min="3" max="3" width="12.140625" style="106" customWidth="1"/>
    <col min="4" max="4" width="9.57421875" style="106" customWidth="1"/>
    <col min="5" max="5" width="11.7109375" style="106" customWidth="1"/>
    <col min="6" max="6" width="26.421875" style="106" customWidth="1"/>
    <col min="7" max="7" width="12.28125" style="106" customWidth="1"/>
    <col min="8" max="8" width="12.140625" style="106" customWidth="1"/>
    <col min="9" max="9" width="10.00390625" style="106" customWidth="1"/>
    <col min="10" max="10" width="12.7109375" style="106" customWidth="1"/>
    <col min="11" max="16384" width="9.140625" style="98" customWidth="1"/>
  </cols>
  <sheetData>
    <row r="1" spans="1:10" ht="12.75">
      <c r="A1" s="94"/>
      <c r="B1" s="97"/>
      <c r="C1" s="97"/>
      <c r="D1" s="97"/>
      <c r="E1" s="97"/>
      <c r="F1" s="97"/>
      <c r="G1" s="883" t="s">
        <v>814</v>
      </c>
      <c r="H1" s="884"/>
      <c r="I1" s="884"/>
      <c r="J1" s="884"/>
    </row>
    <row r="2" spans="1:10" ht="19.5">
      <c r="A2" s="644" t="s">
        <v>253</v>
      </c>
      <c r="B2" s="644"/>
      <c r="C2" s="644"/>
      <c r="D2" s="644"/>
      <c r="E2" s="644"/>
      <c r="F2" s="644"/>
      <c r="G2" s="644"/>
      <c r="H2" s="644"/>
      <c r="I2" s="644"/>
      <c r="J2" s="644"/>
    </row>
    <row r="3" spans="1:10" ht="19.5">
      <c r="A3" s="644" t="s">
        <v>381</v>
      </c>
      <c r="B3" s="644"/>
      <c r="C3" s="644"/>
      <c r="D3" s="644"/>
      <c r="E3" s="644"/>
      <c r="F3" s="644"/>
      <c r="G3" s="644"/>
      <c r="H3" s="644"/>
      <c r="I3" s="644"/>
      <c r="J3" s="644"/>
    </row>
    <row r="4" spans="1:10" ht="19.5">
      <c r="A4" s="102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2.75">
      <c r="A5" s="94"/>
      <c r="B5" s="97"/>
      <c r="C5" s="97"/>
      <c r="D5" s="97"/>
      <c r="E5" s="97"/>
      <c r="F5" s="97"/>
      <c r="G5" s="97"/>
      <c r="H5" s="97"/>
      <c r="I5" s="97"/>
      <c r="J5" s="99" t="s">
        <v>0</v>
      </c>
    </row>
    <row r="6" spans="1:10" ht="12.75">
      <c r="A6" s="319"/>
      <c r="B6" s="320"/>
      <c r="C6" s="320"/>
      <c r="D6" s="320"/>
      <c r="E6" s="321"/>
      <c r="F6" s="322"/>
      <c r="G6" s="320"/>
      <c r="H6" s="320"/>
      <c r="I6" s="320"/>
      <c r="J6" s="321"/>
    </row>
    <row r="7" spans="1:10" ht="12.75">
      <c r="A7" s="881" t="s">
        <v>254</v>
      </c>
      <c r="B7" s="881"/>
      <c r="C7" s="881"/>
      <c r="D7" s="881"/>
      <c r="E7" s="881"/>
      <c r="F7" s="882" t="s">
        <v>255</v>
      </c>
      <c r="G7" s="882"/>
      <c r="H7" s="882"/>
      <c r="I7" s="882"/>
      <c r="J7" s="882"/>
    </row>
    <row r="8" spans="1:10" ht="12.75">
      <c r="A8" s="323"/>
      <c r="B8" s="324"/>
      <c r="C8" s="324"/>
      <c r="D8" s="324"/>
      <c r="E8" s="325"/>
      <c r="F8" s="326"/>
      <c r="G8" s="324"/>
      <c r="H8" s="324"/>
      <c r="I8" s="324"/>
      <c r="J8" s="325"/>
    </row>
    <row r="9" spans="1:10" ht="15" customHeight="1">
      <c r="A9" s="327"/>
      <c r="B9" s="885" t="s">
        <v>256</v>
      </c>
      <c r="C9" s="885"/>
      <c r="D9" s="328" t="s">
        <v>239</v>
      </c>
      <c r="E9" s="329" t="s">
        <v>257</v>
      </c>
      <c r="F9" s="330"/>
      <c r="G9" s="886" t="s">
        <v>256</v>
      </c>
      <c r="H9" s="886"/>
      <c r="I9" s="331" t="s">
        <v>239</v>
      </c>
      <c r="J9" s="332" t="s">
        <v>257</v>
      </c>
    </row>
    <row r="10" spans="1:10" ht="15" customHeight="1">
      <c r="A10" s="333" t="s">
        <v>1</v>
      </c>
      <c r="B10" s="331" t="s">
        <v>258</v>
      </c>
      <c r="C10" s="331" t="s">
        <v>259</v>
      </c>
      <c r="D10" s="334" t="s">
        <v>247</v>
      </c>
      <c r="E10" s="335" t="s">
        <v>260</v>
      </c>
      <c r="F10" s="336" t="s">
        <v>1</v>
      </c>
      <c r="G10" s="331" t="s">
        <v>258</v>
      </c>
      <c r="H10" s="331" t="s">
        <v>259</v>
      </c>
      <c r="I10" s="334" t="s">
        <v>247</v>
      </c>
      <c r="J10" s="335" t="s">
        <v>260</v>
      </c>
    </row>
    <row r="11" spans="1:10" ht="15" customHeight="1">
      <c r="A11" s="333"/>
      <c r="B11" s="334"/>
      <c r="C11" s="334"/>
      <c r="D11" s="334"/>
      <c r="E11" s="335" t="s">
        <v>261</v>
      </c>
      <c r="F11" s="336"/>
      <c r="G11" s="334"/>
      <c r="H11" s="334"/>
      <c r="I11" s="334"/>
      <c r="J11" s="335" t="s">
        <v>261</v>
      </c>
    </row>
    <row r="12" spans="1:10" ht="15" customHeight="1">
      <c r="A12" s="337"/>
      <c r="B12" s="338"/>
      <c r="C12" s="338"/>
      <c r="D12" s="338"/>
      <c r="E12" s="339" t="s">
        <v>262</v>
      </c>
      <c r="F12" s="336"/>
      <c r="G12" s="334"/>
      <c r="H12" s="334"/>
      <c r="I12" s="334"/>
      <c r="J12" s="335" t="s">
        <v>262</v>
      </c>
    </row>
    <row r="13" spans="1:10" ht="15" customHeight="1">
      <c r="A13" s="340" t="s">
        <v>263</v>
      </c>
      <c r="B13" s="341">
        <f>SUM(B14:B18)</f>
        <v>9434268</v>
      </c>
      <c r="C13" s="341">
        <f>SUM(C14:C18)</f>
        <v>9455952</v>
      </c>
      <c r="D13" s="341">
        <f>SUM(D14:D18)</f>
        <v>0</v>
      </c>
      <c r="E13" s="341">
        <f>SUM(E14:E18)</f>
        <v>0</v>
      </c>
      <c r="F13" s="342" t="s">
        <v>264</v>
      </c>
      <c r="G13" s="341">
        <f>SUM(G14:G15)</f>
        <v>9033804</v>
      </c>
      <c r="H13" s="341">
        <f>SUM(H14:H15)</f>
        <v>8692831</v>
      </c>
      <c r="I13" s="341">
        <f>SUM(I14:I15)</f>
        <v>0</v>
      </c>
      <c r="J13" s="595">
        <f>SUM(J14:J15)</f>
        <v>8692831</v>
      </c>
    </row>
    <row r="14" spans="1:10" ht="15" customHeight="1">
      <c r="A14" s="288" t="s">
        <v>265</v>
      </c>
      <c r="B14" s="159">
        <v>10670</v>
      </c>
      <c r="C14" s="159">
        <v>13586</v>
      </c>
      <c r="D14" s="159"/>
      <c r="E14" s="159"/>
      <c r="F14" s="165" t="s">
        <v>266</v>
      </c>
      <c r="G14" s="159">
        <v>687161</v>
      </c>
      <c r="H14" s="159">
        <v>637415</v>
      </c>
      <c r="I14" s="159"/>
      <c r="J14" s="289">
        <v>637415</v>
      </c>
    </row>
    <row r="15" spans="1:10" ht="15" customHeight="1">
      <c r="A15" s="288" t="s">
        <v>267</v>
      </c>
      <c r="B15" s="159">
        <v>6872797</v>
      </c>
      <c r="C15" s="159">
        <v>6964254</v>
      </c>
      <c r="D15" s="159"/>
      <c r="E15" s="159"/>
      <c r="F15" s="165" t="s">
        <v>268</v>
      </c>
      <c r="G15" s="159">
        <v>8346643</v>
      </c>
      <c r="H15" s="159">
        <v>8055416</v>
      </c>
      <c r="I15" s="159"/>
      <c r="J15" s="289">
        <v>8055416</v>
      </c>
    </row>
    <row r="16" spans="1:10" ht="15" customHeight="1">
      <c r="A16" s="288" t="s">
        <v>269</v>
      </c>
      <c r="B16" s="159">
        <v>250001</v>
      </c>
      <c r="C16" s="159">
        <v>222979</v>
      </c>
      <c r="D16" s="159"/>
      <c r="E16" s="159"/>
      <c r="F16" s="165"/>
      <c r="G16" s="159"/>
      <c r="H16" s="159"/>
      <c r="I16" s="159"/>
      <c r="J16" s="289"/>
    </row>
    <row r="17" spans="1:10" ht="15" customHeight="1">
      <c r="A17" s="288" t="s">
        <v>270</v>
      </c>
      <c r="B17" s="159">
        <v>2300800</v>
      </c>
      <c r="C17" s="159">
        <v>2255133</v>
      </c>
      <c r="D17" s="159"/>
      <c r="E17" s="159"/>
      <c r="F17" s="343" t="s">
        <v>271</v>
      </c>
      <c r="G17" s="344">
        <f>SUM(G18:G19)</f>
        <v>43907</v>
      </c>
      <c r="H17" s="344">
        <f>SUM(H18)</f>
        <v>80029</v>
      </c>
      <c r="I17" s="344">
        <f>SUM(I18)</f>
        <v>0</v>
      </c>
      <c r="J17" s="347">
        <f>SUM(J18)</f>
        <v>80029</v>
      </c>
    </row>
    <row r="18" spans="1:10" ht="15" customHeight="1">
      <c r="A18" s="288" t="s">
        <v>272</v>
      </c>
      <c r="B18" s="159"/>
      <c r="C18" s="159"/>
      <c r="D18" s="159"/>
      <c r="E18" s="159"/>
      <c r="F18" s="165" t="s">
        <v>273</v>
      </c>
      <c r="G18" s="159">
        <v>43907</v>
      </c>
      <c r="H18" s="159">
        <v>80029</v>
      </c>
      <c r="I18" s="344"/>
      <c r="J18" s="289">
        <v>80029</v>
      </c>
    </row>
    <row r="19" spans="1:10" ht="15" customHeight="1">
      <c r="A19" s="288"/>
      <c r="B19" s="159"/>
      <c r="C19" s="159"/>
      <c r="D19" s="159"/>
      <c r="E19" s="345"/>
      <c r="F19" s="165" t="s">
        <v>274</v>
      </c>
      <c r="G19" s="159"/>
      <c r="H19" s="159"/>
      <c r="I19" s="159"/>
      <c r="J19" s="289"/>
    </row>
    <row r="20" spans="1:10" ht="15" customHeight="1">
      <c r="A20" s="346" t="s">
        <v>275</v>
      </c>
      <c r="B20" s="344">
        <f>SUM(B21:B26)</f>
        <v>358045</v>
      </c>
      <c r="C20" s="344">
        <f>SUM(C21:C26)</f>
        <v>345426</v>
      </c>
      <c r="D20" s="344">
        <f>SUM(D21:D26)</f>
        <v>0</v>
      </c>
      <c r="E20" s="344">
        <f>SUM(E21:E26)</f>
        <v>0</v>
      </c>
      <c r="F20" s="343"/>
      <c r="G20" s="344"/>
      <c r="H20" s="344"/>
      <c r="I20" s="159"/>
      <c r="J20" s="347"/>
    </row>
    <row r="21" spans="1:10" ht="15" customHeight="1">
      <c r="A21" s="288" t="s">
        <v>276</v>
      </c>
      <c r="B21" s="159">
        <v>535</v>
      </c>
      <c r="C21" s="159">
        <v>374</v>
      </c>
      <c r="D21" s="159"/>
      <c r="E21" s="159"/>
      <c r="F21" s="343" t="s">
        <v>277</v>
      </c>
      <c r="G21" s="344">
        <f>SUM(G22:G25)</f>
        <v>714602</v>
      </c>
      <c r="H21" s="344">
        <f>SUM(H22:H26)</f>
        <v>1028518</v>
      </c>
      <c r="I21" s="344">
        <f>SUM(I22:I26)</f>
        <v>0</v>
      </c>
      <c r="J21" s="347">
        <f>SUM(J22:J26)</f>
        <v>1028518</v>
      </c>
    </row>
    <row r="22" spans="1:10" ht="15" customHeight="1">
      <c r="A22" s="288" t="s">
        <v>278</v>
      </c>
      <c r="B22" s="159">
        <v>177739</v>
      </c>
      <c r="C22" s="159">
        <v>138794</v>
      </c>
      <c r="D22" s="159"/>
      <c r="E22" s="159"/>
      <c r="F22" s="165" t="s">
        <v>279</v>
      </c>
      <c r="G22" s="159">
        <v>413223</v>
      </c>
      <c r="H22" s="159">
        <v>714994</v>
      </c>
      <c r="I22" s="159"/>
      <c r="J22" s="289">
        <v>714994</v>
      </c>
    </row>
    <row r="23" spans="1:10" ht="15" customHeight="1">
      <c r="A23" s="288" t="s">
        <v>280</v>
      </c>
      <c r="B23" s="159">
        <v>24807</v>
      </c>
      <c r="C23" s="159">
        <v>24836</v>
      </c>
      <c r="D23" s="159"/>
      <c r="E23" s="159"/>
      <c r="F23" s="165" t="s">
        <v>281</v>
      </c>
      <c r="G23" s="159">
        <v>190322</v>
      </c>
      <c r="H23" s="159">
        <v>212131</v>
      </c>
      <c r="I23" s="344"/>
      <c r="J23" s="289">
        <v>212131</v>
      </c>
    </row>
    <row r="24" spans="1:10" ht="15" customHeight="1">
      <c r="A24" s="288" t="s">
        <v>282</v>
      </c>
      <c r="B24" s="159">
        <v>139630</v>
      </c>
      <c r="C24" s="159">
        <v>121738</v>
      </c>
      <c r="D24" s="159"/>
      <c r="E24" s="159"/>
      <c r="F24" s="165" t="s">
        <v>283</v>
      </c>
      <c r="G24" s="159">
        <v>111057</v>
      </c>
      <c r="H24" s="159">
        <v>101393</v>
      </c>
      <c r="I24" s="159"/>
      <c r="J24" s="289">
        <v>101393</v>
      </c>
    </row>
    <row r="25" spans="1:10" ht="15" customHeight="1">
      <c r="A25" s="288" t="s">
        <v>284</v>
      </c>
      <c r="B25" s="159">
        <v>15334</v>
      </c>
      <c r="C25" s="159">
        <v>59684</v>
      </c>
      <c r="D25" s="159"/>
      <c r="E25" s="159"/>
      <c r="F25" s="165" t="s">
        <v>285</v>
      </c>
      <c r="G25" s="159"/>
      <c r="H25" s="159"/>
      <c r="I25" s="159"/>
      <c r="J25" s="289"/>
    </row>
    <row r="26" spans="1:10" ht="15" customHeight="1">
      <c r="A26" s="288" t="s">
        <v>285</v>
      </c>
      <c r="B26" s="159"/>
      <c r="C26" s="159"/>
      <c r="D26" s="159"/>
      <c r="E26" s="159"/>
      <c r="F26" s="348"/>
      <c r="G26" s="349"/>
      <c r="H26" s="349"/>
      <c r="I26" s="159"/>
      <c r="J26" s="289"/>
    </row>
    <row r="27" spans="1:10" ht="15" customHeight="1">
      <c r="A27" s="350" t="s">
        <v>286</v>
      </c>
      <c r="B27" s="351">
        <f>SUM(B13,B20)</f>
        <v>9792313</v>
      </c>
      <c r="C27" s="351">
        <f>SUM(C13,C20)</f>
        <v>9801378</v>
      </c>
      <c r="D27" s="351">
        <f>SUM(D13,D20)</f>
        <v>0</v>
      </c>
      <c r="E27" s="352">
        <f>SUM(E13,E20)</f>
        <v>0</v>
      </c>
      <c r="F27" s="167" t="s">
        <v>287</v>
      </c>
      <c r="G27" s="351">
        <f>SUM(G13,G17,G21)</f>
        <v>9792313</v>
      </c>
      <c r="H27" s="351">
        <f>SUM(H13,H17,H21)</f>
        <v>9801378</v>
      </c>
      <c r="I27" s="351">
        <f>SUM(I13,I18,I22)</f>
        <v>0</v>
      </c>
      <c r="J27" s="353">
        <f>SUM(J13,J17,J21)</f>
        <v>9801378</v>
      </c>
    </row>
    <row r="29" spans="1:10" ht="15.75">
      <c r="A29" s="880" t="s">
        <v>680</v>
      </c>
      <c r="B29" s="880"/>
      <c r="C29" s="880"/>
      <c r="D29" s="880"/>
      <c r="E29" s="880"/>
      <c r="F29" s="880"/>
      <c r="G29" s="880"/>
      <c r="H29" s="880"/>
      <c r="I29" s="880"/>
      <c r="J29" s="880"/>
    </row>
    <row r="30" spans="1:9" ht="15.75">
      <c r="A30" s="880" t="s">
        <v>288</v>
      </c>
      <c r="B30" s="880"/>
      <c r="C30" s="139"/>
      <c r="D30" s="139"/>
      <c r="G30" s="354"/>
      <c r="H30" s="139"/>
      <c r="I30" s="139"/>
    </row>
    <row r="31" spans="1:10" ht="15.75">
      <c r="A31" s="880" t="s">
        <v>289</v>
      </c>
      <c r="B31" s="880"/>
      <c r="C31" s="880"/>
      <c r="D31" s="880"/>
      <c r="E31" s="880"/>
      <c r="F31" s="880"/>
      <c r="G31" s="880"/>
      <c r="H31" s="880"/>
      <c r="I31" s="880"/>
      <c r="J31" s="880"/>
    </row>
    <row r="32" ht="15.75">
      <c r="A32" s="355"/>
    </row>
    <row r="33" spans="1:10" ht="15.75">
      <c r="A33" s="355" t="s">
        <v>705</v>
      </c>
      <c r="H33" s="879" t="s">
        <v>290</v>
      </c>
      <c r="I33" s="879"/>
      <c r="J33" s="879"/>
    </row>
    <row r="34" spans="1:10" ht="15.75">
      <c r="A34" s="94"/>
      <c r="H34" s="879" t="s">
        <v>291</v>
      </c>
      <c r="I34" s="879"/>
      <c r="J34" s="879"/>
    </row>
    <row r="35" ht="15.75">
      <c r="F35" s="356"/>
    </row>
    <row r="36" ht="15.75">
      <c r="F36" s="356"/>
    </row>
    <row r="37" ht="12.75">
      <c r="F37" s="139"/>
    </row>
  </sheetData>
  <mergeCells count="12">
    <mergeCell ref="A7:E7"/>
    <mergeCell ref="F7:J7"/>
    <mergeCell ref="G1:J1"/>
    <mergeCell ref="B9:C9"/>
    <mergeCell ref="G9:H9"/>
    <mergeCell ref="A2:J2"/>
    <mergeCell ref="A3:J3"/>
    <mergeCell ref="H34:J34"/>
    <mergeCell ref="A29:J29"/>
    <mergeCell ref="A30:B30"/>
    <mergeCell ref="A31:J31"/>
    <mergeCell ref="H33:J33"/>
  </mergeCells>
  <printOptions/>
  <pageMargins left="0.27569444444444446" right="0.3541666666666667" top="0.39375" bottom="0.39375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E3" sqref="E3"/>
    </sheetView>
  </sheetViews>
  <sheetFormatPr defaultColWidth="9.140625" defaultRowHeight="12.75"/>
  <cols>
    <col min="1" max="1" width="7.28125" style="98" customWidth="1"/>
    <col min="2" max="2" width="39.57421875" style="98" customWidth="1"/>
    <col min="3" max="3" width="13.57421875" style="106" customWidth="1"/>
    <col min="4" max="4" width="13.28125" style="106" customWidth="1"/>
    <col min="5" max="5" width="12.8515625" style="106" customWidth="1"/>
    <col min="6" max="16384" width="9.140625" style="98" customWidth="1"/>
  </cols>
  <sheetData>
    <row r="1" spans="1:6" ht="12.75">
      <c r="A1" s="94"/>
      <c r="B1" s="94"/>
      <c r="C1" s="97"/>
      <c r="D1" s="668" t="s">
        <v>292</v>
      </c>
      <c r="E1" s="668"/>
      <c r="F1" s="94"/>
    </row>
    <row r="2" spans="1:6" ht="12.75">
      <c r="A2" s="94"/>
      <c r="B2" s="94"/>
      <c r="C2" s="97"/>
      <c r="D2" s="100"/>
      <c r="E2" s="598" t="s">
        <v>813</v>
      </c>
      <c r="F2" s="94"/>
    </row>
    <row r="3" spans="1:6" ht="12.75">
      <c r="A3" s="94"/>
      <c r="B3" s="94"/>
      <c r="C3" s="97"/>
      <c r="D3" s="100"/>
      <c r="E3" s="357"/>
      <c r="F3" s="94"/>
    </row>
    <row r="4" spans="1:6" ht="19.5">
      <c r="A4" s="644" t="s">
        <v>293</v>
      </c>
      <c r="B4" s="644"/>
      <c r="C4" s="644"/>
      <c r="D4" s="644"/>
      <c r="E4" s="644"/>
      <c r="F4" s="94"/>
    </row>
    <row r="5" spans="1:6" ht="19.5">
      <c r="A5" s="644" t="s">
        <v>381</v>
      </c>
      <c r="B5" s="644"/>
      <c r="C5" s="644"/>
      <c r="D5" s="644"/>
      <c r="E5" s="644"/>
      <c r="F5" s="94"/>
    </row>
    <row r="6" spans="1:6" ht="7.5" customHeight="1">
      <c r="A6" s="102"/>
      <c r="B6" s="102"/>
      <c r="C6" s="105"/>
      <c r="D6" s="105"/>
      <c r="E6" s="105"/>
      <c r="F6" s="94"/>
    </row>
    <row r="7" spans="1:6" ht="12.75">
      <c r="A7" s="94"/>
      <c r="B7" s="94"/>
      <c r="C7" s="97"/>
      <c r="D7" s="97"/>
      <c r="E7" s="99" t="s">
        <v>0</v>
      </c>
      <c r="F7" s="94"/>
    </row>
    <row r="8" spans="1:6" ht="15.75" customHeight="1">
      <c r="A8" s="358" t="s">
        <v>294</v>
      </c>
      <c r="B8" s="359" t="s">
        <v>1</v>
      </c>
      <c r="C8" s="360" t="s">
        <v>3</v>
      </c>
      <c r="D8" s="360" t="s">
        <v>4</v>
      </c>
      <c r="E8" s="361" t="s">
        <v>2</v>
      </c>
      <c r="F8" s="94"/>
    </row>
    <row r="9" spans="1:6" ht="15.75" customHeight="1">
      <c r="A9" s="350"/>
      <c r="B9" s="362"/>
      <c r="C9" s="887" t="s">
        <v>100</v>
      </c>
      <c r="D9" s="887"/>
      <c r="E9" s="363"/>
      <c r="F9" s="94"/>
    </row>
    <row r="10" spans="1:6" ht="15.75" customHeight="1">
      <c r="A10" s="364" t="s">
        <v>295</v>
      </c>
      <c r="B10" s="365" t="s">
        <v>296</v>
      </c>
      <c r="C10" s="159">
        <v>1178543</v>
      </c>
      <c r="D10" s="159">
        <v>1202217</v>
      </c>
      <c r="E10" s="289">
        <v>1180084</v>
      </c>
      <c r="F10" s="94"/>
    </row>
    <row r="11" spans="1:6" ht="15.75" customHeight="1">
      <c r="A11" s="364" t="s">
        <v>297</v>
      </c>
      <c r="B11" s="365" t="s">
        <v>298</v>
      </c>
      <c r="C11" s="159">
        <v>383098</v>
      </c>
      <c r="D11" s="159">
        <v>390711</v>
      </c>
      <c r="E11" s="289">
        <v>384255</v>
      </c>
      <c r="F11" s="94"/>
    </row>
    <row r="12" spans="1:6" ht="15.75" customHeight="1">
      <c r="A12" s="364"/>
      <c r="B12" s="365"/>
      <c r="C12" s="159"/>
      <c r="D12" s="159"/>
      <c r="E12" s="289"/>
      <c r="F12" s="94"/>
    </row>
    <row r="13" spans="1:12" ht="15.75" customHeight="1">
      <c r="A13" s="364" t="s">
        <v>299</v>
      </c>
      <c r="B13" s="365" t="s">
        <v>300</v>
      </c>
      <c r="C13" s="159">
        <v>584089</v>
      </c>
      <c r="D13" s="159">
        <v>862881</v>
      </c>
      <c r="E13" s="289">
        <v>797422</v>
      </c>
      <c r="F13" s="94"/>
      <c r="G13" s="366"/>
      <c r="H13" s="366"/>
      <c r="I13" s="366"/>
      <c r="J13" s="366"/>
      <c r="K13" s="366"/>
      <c r="L13" s="366"/>
    </row>
    <row r="14" spans="1:12" ht="15.75" customHeight="1">
      <c r="A14" s="364" t="s">
        <v>301</v>
      </c>
      <c r="B14" s="365" t="s">
        <v>302</v>
      </c>
      <c r="C14" s="159">
        <v>195644</v>
      </c>
      <c r="D14" s="159">
        <v>182913</v>
      </c>
      <c r="E14" s="289">
        <v>177966</v>
      </c>
      <c r="F14" s="94"/>
      <c r="G14" s="366"/>
      <c r="H14" s="366"/>
      <c r="I14" s="366"/>
      <c r="J14" s="366"/>
      <c r="K14" s="366"/>
      <c r="L14" s="366"/>
    </row>
    <row r="15" spans="1:6" ht="15.75" customHeight="1">
      <c r="A15" s="364" t="s">
        <v>303</v>
      </c>
      <c r="B15" s="365" t="s">
        <v>304</v>
      </c>
      <c r="C15" s="159">
        <v>251324</v>
      </c>
      <c r="D15" s="159">
        <v>276660</v>
      </c>
      <c r="E15" s="289">
        <v>289661</v>
      </c>
      <c r="F15" s="94"/>
    </row>
    <row r="16" spans="1:6" ht="15.75" customHeight="1">
      <c r="A16" s="364" t="s">
        <v>305</v>
      </c>
      <c r="B16" s="365" t="s">
        <v>306</v>
      </c>
      <c r="C16" s="159"/>
      <c r="D16" s="159">
        <v>36411</v>
      </c>
      <c r="E16" s="289">
        <v>36695</v>
      </c>
      <c r="F16" s="94"/>
    </row>
    <row r="17" spans="1:6" ht="15.75" customHeight="1">
      <c r="A17" s="364" t="s">
        <v>307</v>
      </c>
      <c r="B17" s="365" t="s">
        <v>308</v>
      </c>
      <c r="C17" s="159">
        <v>46419</v>
      </c>
      <c r="D17" s="159">
        <v>158610</v>
      </c>
      <c r="E17" s="289">
        <v>130005</v>
      </c>
      <c r="F17" s="94"/>
    </row>
    <row r="18" spans="1:6" ht="15.75" customHeight="1">
      <c r="A18" s="364" t="s">
        <v>309</v>
      </c>
      <c r="B18" s="365" t="s">
        <v>708</v>
      </c>
      <c r="C18" s="159"/>
      <c r="D18" s="159">
        <v>10014</v>
      </c>
      <c r="E18" s="289">
        <v>10088</v>
      </c>
      <c r="F18" s="94"/>
    </row>
    <row r="19" spans="1:6" ht="15.75" customHeight="1">
      <c r="A19" s="364" t="s">
        <v>310</v>
      </c>
      <c r="B19" s="365" t="s">
        <v>709</v>
      </c>
      <c r="C19" s="159">
        <v>79808</v>
      </c>
      <c r="D19" s="159">
        <v>81561</v>
      </c>
      <c r="E19" s="289">
        <v>81632</v>
      </c>
      <c r="F19" s="94"/>
    </row>
    <row r="20" spans="1:6" ht="15.75" customHeight="1">
      <c r="A20" s="364" t="s">
        <v>312</v>
      </c>
      <c r="B20" s="365" t="s">
        <v>715</v>
      </c>
      <c r="C20" s="159"/>
      <c r="D20" s="159">
        <v>5000</v>
      </c>
      <c r="E20" s="289">
        <v>5000</v>
      </c>
      <c r="F20" s="94"/>
    </row>
    <row r="21" spans="1:6" ht="15.75" customHeight="1">
      <c r="A21" s="364" t="s">
        <v>314</v>
      </c>
      <c r="B21" s="367" t="s">
        <v>718</v>
      </c>
      <c r="C21" s="344">
        <f>SUM(C10:C19)</f>
        <v>2718925</v>
      </c>
      <c r="D21" s="344">
        <f>SUM(D8:D20)</f>
        <v>3206978</v>
      </c>
      <c r="E21" s="347">
        <f>SUM(E8:E20)</f>
        <v>3092808</v>
      </c>
      <c r="F21" s="94"/>
    </row>
    <row r="22" spans="1:6" ht="15.75" customHeight="1">
      <c r="A22" s="364" t="s">
        <v>710</v>
      </c>
      <c r="B22" s="365" t="s">
        <v>311</v>
      </c>
      <c r="C22" s="159">
        <v>155510</v>
      </c>
      <c r="D22" s="159">
        <v>156610</v>
      </c>
      <c r="E22" s="289">
        <v>156232</v>
      </c>
      <c r="F22" s="94"/>
    </row>
    <row r="23" spans="1:6" ht="15.75" customHeight="1">
      <c r="A23" s="364" t="s">
        <v>711</v>
      </c>
      <c r="B23" s="365" t="s">
        <v>313</v>
      </c>
      <c r="C23" s="159"/>
      <c r="D23" s="159"/>
      <c r="E23" s="289"/>
      <c r="F23" s="94"/>
    </row>
    <row r="24" spans="1:6" ht="15.75" customHeight="1">
      <c r="A24" s="364" t="s">
        <v>712</v>
      </c>
      <c r="B24" s="367" t="s">
        <v>719</v>
      </c>
      <c r="C24" s="344">
        <f>SUM(C22:C23)</f>
        <v>155510</v>
      </c>
      <c r="D24" s="344">
        <f>SUM(D22:D23)</f>
        <v>156610</v>
      </c>
      <c r="E24" s="347">
        <f>SUM(E22:E23)</f>
        <v>156232</v>
      </c>
      <c r="F24" s="94"/>
    </row>
    <row r="25" spans="1:6" ht="15.75" customHeight="1">
      <c r="A25" s="364" t="s">
        <v>713</v>
      </c>
      <c r="B25" s="367" t="s">
        <v>720</v>
      </c>
      <c r="C25" s="344">
        <f>SUM(C21,C24)</f>
        <v>2874435</v>
      </c>
      <c r="D25" s="344">
        <f>SUM(D21,D24)</f>
        <v>3363588</v>
      </c>
      <c r="E25" s="347">
        <f>SUM(E21,E24)</f>
        <v>3249040</v>
      </c>
      <c r="F25" s="94"/>
    </row>
    <row r="26" spans="1:6" ht="15.75" customHeight="1">
      <c r="A26" s="364" t="s">
        <v>714</v>
      </c>
      <c r="B26" s="365" t="s">
        <v>315</v>
      </c>
      <c r="C26" s="159">
        <v>108132</v>
      </c>
      <c r="D26" s="159">
        <v>111967</v>
      </c>
      <c r="E26" s="289"/>
      <c r="F26" s="94"/>
    </row>
    <row r="27" spans="1:6" ht="15.75" customHeight="1">
      <c r="A27" s="364" t="s">
        <v>717</v>
      </c>
      <c r="B27" s="365" t="s">
        <v>316</v>
      </c>
      <c r="C27" s="159"/>
      <c r="D27" s="159"/>
      <c r="E27" s="289">
        <v>44350</v>
      </c>
      <c r="F27" s="94"/>
    </row>
    <row r="28" spans="1:6" ht="15.75" customHeight="1">
      <c r="A28" s="288"/>
      <c r="B28" s="365"/>
      <c r="C28" s="159"/>
      <c r="D28" s="159"/>
      <c r="E28" s="289"/>
      <c r="F28" s="94"/>
    </row>
    <row r="29" spans="1:6" ht="15.75" customHeight="1">
      <c r="A29" s="368">
        <v>18</v>
      </c>
      <c r="B29" s="367" t="s">
        <v>721</v>
      </c>
      <c r="C29" s="344">
        <f>SUM(C25:C27)</f>
        <v>2982567</v>
      </c>
      <c r="D29" s="344">
        <f>SUM(D25:D27)</f>
        <v>3475555</v>
      </c>
      <c r="E29" s="347">
        <f>SUM(E25:E27)</f>
        <v>3293390</v>
      </c>
      <c r="F29" s="94"/>
    </row>
    <row r="30" spans="1:6" ht="15.75" customHeight="1">
      <c r="A30" s="368"/>
      <c r="B30" s="367"/>
      <c r="C30" s="344"/>
      <c r="D30" s="344"/>
      <c r="E30" s="347"/>
      <c r="F30" s="94"/>
    </row>
    <row r="31" spans="1:6" ht="15.75" customHeight="1">
      <c r="A31" s="288">
        <v>19</v>
      </c>
      <c r="B31" s="365" t="s">
        <v>149</v>
      </c>
      <c r="C31" s="159">
        <v>207372</v>
      </c>
      <c r="D31" s="159">
        <v>255308</v>
      </c>
      <c r="E31" s="289">
        <v>231481</v>
      </c>
      <c r="F31" s="94"/>
    </row>
    <row r="32" spans="1:6" ht="15.75" customHeight="1">
      <c r="A32" s="288">
        <v>20</v>
      </c>
      <c r="B32" s="365" t="s">
        <v>317</v>
      </c>
      <c r="C32" s="159">
        <v>756141</v>
      </c>
      <c r="D32" s="159">
        <v>753372</v>
      </c>
      <c r="E32" s="289">
        <v>753394</v>
      </c>
      <c r="F32" s="94"/>
    </row>
    <row r="33" spans="1:6" ht="15.75" customHeight="1">
      <c r="A33" s="288">
        <v>21</v>
      </c>
      <c r="B33" s="365" t="s">
        <v>161</v>
      </c>
      <c r="C33" s="159">
        <v>5400</v>
      </c>
      <c r="D33" s="159">
        <v>190854</v>
      </c>
      <c r="E33" s="289">
        <v>167121</v>
      </c>
      <c r="F33" s="94"/>
    </row>
    <row r="34" spans="1:6" ht="15.75" customHeight="1">
      <c r="A34" s="612">
        <v>22</v>
      </c>
      <c r="B34" s="369" t="s">
        <v>318</v>
      </c>
      <c r="C34" s="370">
        <v>400</v>
      </c>
      <c r="D34" s="370">
        <v>115450</v>
      </c>
      <c r="E34" s="371">
        <v>115461</v>
      </c>
      <c r="F34" s="94"/>
    </row>
    <row r="35" spans="1:6" ht="15.75" customHeight="1">
      <c r="A35" s="288">
        <v>23</v>
      </c>
      <c r="B35" s="365" t="s">
        <v>319</v>
      </c>
      <c r="C35" s="159">
        <v>1562807</v>
      </c>
      <c r="D35" s="159">
        <v>1984417</v>
      </c>
      <c r="E35" s="289">
        <v>1941866</v>
      </c>
      <c r="F35" s="94"/>
    </row>
    <row r="36" spans="1:6" ht="15.75" customHeight="1">
      <c r="A36" s="612">
        <v>24</v>
      </c>
      <c r="B36" s="369" t="s">
        <v>320</v>
      </c>
      <c r="C36" s="370">
        <v>1402302</v>
      </c>
      <c r="D36" s="370">
        <v>1572360</v>
      </c>
      <c r="E36" s="371">
        <v>1572360</v>
      </c>
      <c r="F36" s="94"/>
    </row>
    <row r="37" spans="1:6" ht="15.75" customHeight="1">
      <c r="A37" s="612">
        <v>25</v>
      </c>
      <c r="B37" s="613" t="s">
        <v>716</v>
      </c>
      <c r="C37" s="615">
        <v>15040</v>
      </c>
      <c r="D37" s="615">
        <v>8126</v>
      </c>
      <c r="E37" s="614">
        <v>8775</v>
      </c>
      <c r="F37" s="94"/>
    </row>
    <row r="38" spans="1:6" ht="15.75" customHeight="1">
      <c r="A38" s="368">
        <v>26</v>
      </c>
      <c r="B38" s="367" t="s">
        <v>722</v>
      </c>
      <c r="C38" s="344">
        <f>SUM(C31:C33,C35,C37)</f>
        <v>2546760</v>
      </c>
      <c r="D38" s="344">
        <f>SUM(D31:D33,D35,D37)</f>
        <v>3192077</v>
      </c>
      <c r="E38" s="344">
        <f>SUM(E31:E33,E35,E37)</f>
        <v>3102637</v>
      </c>
      <c r="F38" s="94"/>
    </row>
    <row r="39" spans="1:6" ht="15.75" customHeight="1">
      <c r="A39" s="288">
        <v>27</v>
      </c>
      <c r="B39" s="365" t="s">
        <v>321</v>
      </c>
      <c r="C39" s="159">
        <v>414137</v>
      </c>
      <c r="D39" s="159">
        <v>217901</v>
      </c>
      <c r="E39" s="289">
        <v>161085</v>
      </c>
      <c r="F39" s="94"/>
    </row>
    <row r="40" spans="1:6" ht="15.75" customHeight="1">
      <c r="A40" s="288">
        <v>28</v>
      </c>
      <c r="B40" s="365" t="s">
        <v>322</v>
      </c>
      <c r="C40" s="159">
        <v>21670</v>
      </c>
      <c r="D40" s="159">
        <v>21670</v>
      </c>
      <c r="E40" s="289">
        <v>21440</v>
      </c>
      <c r="F40" s="94"/>
    </row>
    <row r="41" spans="1:6" ht="15.75" customHeight="1">
      <c r="A41" s="368">
        <v>29</v>
      </c>
      <c r="B41" s="367" t="s">
        <v>723</v>
      </c>
      <c r="C41" s="344">
        <f>SUM(C39:C40)</f>
        <v>435807</v>
      </c>
      <c r="D41" s="344">
        <f>SUM(D39:D40)</f>
        <v>239571</v>
      </c>
      <c r="E41" s="347">
        <f>SUM(E39:E40)</f>
        <v>182525</v>
      </c>
      <c r="F41" s="94"/>
    </row>
    <row r="42" spans="1:6" ht="15.75" customHeight="1">
      <c r="A42" s="368">
        <v>30</v>
      </c>
      <c r="B42" s="367" t="s">
        <v>724</v>
      </c>
      <c r="C42" s="344">
        <f>C31+C32+C33+C35+C37+C39+C40</f>
        <v>2982567</v>
      </c>
      <c r="D42" s="344">
        <f>D31+D32+D33+D35+D37+D39+D40</f>
        <v>3431648</v>
      </c>
      <c r="E42" s="344">
        <f>E31+E32+E33+E35+E37+E39+E40</f>
        <v>3285162</v>
      </c>
      <c r="F42" s="94"/>
    </row>
    <row r="43" spans="1:6" ht="15.75" customHeight="1">
      <c r="A43" s="288">
        <v>31</v>
      </c>
      <c r="B43" s="365" t="s">
        <v>323</v>
      </c>
      <c r="C43" s="159"/>
      <c r="D43" s="159">
        <v>43907</v>
      </c>
      <c r="E43" s="289">
        <v>38557</v>
      </c>
      <c r="F43" s="94"/>
    </row>
    <row r="44" spans="1:6" ht="15.75" customHeight="1">
      <c r="A44" s="288">
        <v>32</v>
      </c>
      <c r="B44" s="365" t="s">
        <v>324</v>
      </c>
      <c r="C44" s="159"/>
      <c r="D44" s="159"/>
      <c r="E44" s="289">
        <v>-6598</v>
      </c>
      <c r="F44" s="94"/>
    </row>
    <row r="45" spans="1:6" ht="15.75" customHeight="1">
      <c r="A45" s="288"/>
      <c r="B45" s="365"/>
      <c r="C45" s="159"/>
      <c r="D45" s="159"/>
      <c r="E45" s="289"/>
      <c r="F45" s="94"/>
    </row>
    <row r="46" spans="1:6" ht="15.75" customHeight="1">
      <c r="A46" s="368">
        <v>33</v>
      </c>
      <c r="B46" s="367" t="s">
        <v>725</v>
      </c>
      <c r="C46" s="344">
        <f>SUM(C42:C45)</f>
        <v>2982567</v>
      </c>
      <c r="D46" s="344">
        <f>SUM(D42:D45)</f>
        <v>3475555</v>
      </c>
      <c r="E46" s="347">
        <f>SUM(E42:E45)</f>
        <v>3317121</v>
      </c>
      <c r="F46" s="94"/>
    </row>
    <row r="47" spans="1:6" ht="15.75" customHeight="1">
      <c r="A47" s="372"/>
      <c r="B47" s="373"/>
      <c r="C47" s="374"/>
      <c r="D47" s="374"/>
      <c r="E47" s="375"/>
      <c r="F47" s="94"/>
    </row>
    <row r="48" spans="1:6" ht="15.75" customHeight="1">
      <c r="A48" s="220">
        <v>34</v>
      </c>
      <c r="B48" s="221" t="s">
        <v>325</v>
      </c>
      <c r="C48" s="162">
        <v>-280297</v>
      </c>
      <c r="D48" s="162">
        <v>-82961</v>
      </c>
      <c r="E48" s="376">
        <v>48386</v>
      </c>
      <c r="F48" s="94"/>
    </row>
    <row r="49" spans="1:6" ht="15.75" customHeight="1">
      <c r="A49" s="220">
        <v>35</v>
      </c>
      <c r="B49" s="221" t="s">
        <v>326</v>
      </c>
      <c r="C49" s="162">
        <v>280297</v>
      </c>
      <c r="D49" s="162">
        <v>82961</v>
      </c>
      <c r="E49" s="376">
        <v>-26293</v>
      </c>
      <c r="F49" s="94"/>
    </row>
    <row r="50" spans="1:6" ht="15.75" customHeight="1">
      <c r="A50" s="377">
        <v>36</v>
      </c>
      <c r="B50" s="378" t="s">
        <v>327</v>
      </c>
      <c r="C50" s="379"/>
      <c r="D50" s="379"/>
      <c r="E50" s="363">
        <v>37752</v>
      </c>
      <c r="F50" s="94"/>
    </row>
  </sheetData>
  <mergeCells count="4">
    <mergeCell ref="D1:E1"/>
    <mergeCell ref="A4:E4"/>
    <mergeCell ref="A5:E5"/>
    <mergeCell ref="C9:D9"/>
  </mergeCells>
  <printOptions/>
  <pageMargins left="0.7479166666666667" right="0.37986111111111115" top="0.8" bottom="0.76" header="0.5118055555555556" footer="0.5118055555555556"/>
  <pageSetup fitToHeight="1" fitToWidth="1"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C1">
      <selection activeCell="F3" sqref="F3"/>
    </sheetView>
  </sheetViews>
  <sheetFormatPr defaultColWidth="9.140625" defaultRowHeight="12.75"/>
  <cols>
    <col min="1" max="1" width="6.7109375" style="401" customWidth="1"/>
    <col min="2" max="2" width="55.57421875" style="98" customWidth="1"/>
    <col min="3" max="4" width="15.7109375" style="106" customWidth="1"/>
    <col min="5" max="5" width="14.7109375" style="106" customWidth="1"/>
    <col min="6" max="6" width="15.7109375" style="106" customWidth="1"/>
    <col min="7" max="16384" width="9.140625" style="98" customWidth="1"/>
  </cols>
  <sheetData>
    <row r="1" spans="1:6" ht="12.75">
      <c r="A1" s="380"/>
      <c r="B1" s="94"/>
      <c r="C1" s="97"/>
      <c r="D1" s="98"/>
      <c r="E1" s="98"/>
      <c r="F1" s="100" t="s">
        <v>328</v>
      </c>
    </row>
    <row r="2" spans="1:6" ht="12.75">
      <c r="A2" s="380"/>
      <c r="B2" s="94"/>
      <c r="C2" s="97"/>
      <c r="D2" s="98"/>
      <c r="E2" s="98"/>
      <c r="F2" s="99" t="s">
        <v>813</v>
      </c>
    </row>
    <row r="3" spans="1:6" ht="12.75">
      <c r="A3" s="380"/>
      <c r="B3" s="94"/>
      <c r="C3" s="97"/>
      <c r="D3" s="98"/>
      <c r="E3" s="98"/>
      <c r="F3" s="100"/>
    </row>
    <row r="4" spans="1:6" ht="12.75">
      <c r="A4" s="380"/>
      <c r="B4" s="94"/>
      <c r="C4" s="97"/>
      <c r="D4" s="100"/>
      <c r="E4" s="100"/>
      <c r="F4" s="100"/>
    </row>
    <row r="5" spans="1:6" ht="19.5">
      <c r="A5" s="644" t="s">
        <v>329</v>
      </c>
      <c r="B5" s="644"/>
      <c r="C5" s="644"/>
      <c r="D5" s="644"/>
      <c r="E5" s="644"/>
      <c r="F5" s="644"/>
    </row>
    <row r="6" spans="1:6" ht="20.25">
      <c r="A6" s="874" t="s">
        <v>381</v>
      </c>
      <c r="B6" s="874"/>
      <c r="C6" s="874"/>
      <c r="D6" s="874"/>
      <c r="E6" s="874"/>
      <c r="F6" s="874"/>
    </row>
    <row r="7" spans="1:6" ht="20.25">
      <c r="A7" s="281"/>
      <c r="B7" s="281"/>
      <c r="C7" s="381"/>
      <c r="D7" s="381"/>
      <c r="E7" s="381"/>
      <c r="F7" s="381"/>
    </row>
    <row r="8" spans="1:6" ht="20.25">
      <c r="A8" s="281"/>
      <c r="B8" s="281"/>
      <c r="C8" s="381"/>
      <c r="D8" s="381"/>
      <c r="E8" s="381"/>
      <c r="F8" s="381"/>
    </row>
    <row r="9" spans="1:6" ht="12.75">
      <c r="A9" s="380"/>
      <c r="B9" s="94"/>
      <c r="C9" s="97"/>
      <c r="D9" s="97"/>
      <c r="E9" s="97"/>
      <c r="F9" s="98"/>
    </row>
    <row r="10" spans="1:6" ht="12.75">
      <c r="A10" s="380"/>
      <c r="B10" s="94"/>
      <c r="C10" s="97"/>
      <c r="D10" s="97"/>
      <c r="E10" s="97"/>
      <c r="F10" s="99" t="s">
        <v>0</v>
      </c>
    </row>
    <row r="11" spans="1:6" s="387" customFormat="1" ht="63">
      <c r="A11" s="382" t="s">
        <v>294</v>
      </c>
      <c r="B11" s="383" t="s">
        <v>1</v>
      </c>
      <c r="C11" s="384" t="s">
        <v>258</v>
      </c>
      <c r="D11" s="384" t="s">
        <v>259</v>
      </c>
      <c r="E11" s="385" t="s">
        <v>330</v>
      </c>
      <c r="F11" s="386" t="s">
        <v>331</v>
      </c>
    </row>
    <row r="12" spans="1:6" ht="12.75">
      <c r="A12" s="388" t="s">
        <v>148</v>
      </c>
      <c r="B12" s="389" t="s">
        <v>332</v>
      </c>
      <c r="C12" s="152">
        <v>136564</v>
      </c>
      <c r="D12" s="152">
        <v>121738</v>
      </c>
      <c r="E12" s="390"/>
      <c r="F12" s="596">
        <v>121737</v>
      </c>
    </row>
    <row r="13" spans="1:6" ht="12.75">
      <c r="A13" s="391" t="s">
        <v>153</v>
      </c>
      <c r="B13" s="392" t="s">
        <v>333</v>
      </c>
      <c r="C13" s="159">
        <v>-92657</v>
      </c>
      <c r="D13" s="159">
        <v>-41709</v>
      </c>
      <c r="E13" s="345"/>
      <c r="F13" s="289">
        <v>-41709</v>
      </c>
    </row>
    <row r="14" spans="1:6" ht="12.75">
      <c r="A14" s="391" t="s">
        <v>170</v>
      </c>
      <c r="B14" s="392" t="s">
        <v>334</v>
      </c>
      <c r="C14" s="159"/>
      <c r="D14" s="159"/>
      <c r="E14" s="345"/>
      <c r="F14" s="289"/>
    </row>
    <row r="15" spans="1:6" ht="12.75">
      <c r="A15" s="391" t="s">
        <v>172</v>
      </c>
      <c r="B15" s="392" t="s">
        <v>335</v>
      </c>
      <c r="C15" s="159"/>
      <c r="D15" s="159"/>
      <c r="E15" s="345"/>
      <c r="F15" s="289"/>
    </row>
    <row r="16" spans="1:6" ht="12.75">
      <c r="A16" s="391" t="s">
        <v>174</v>
      </c>
      <c r="B16" s="392" t="s">
        <v>336</v>
      </c>
      <c r="C16" s="159">
        <v>43907</v>
      </c>
      <c r="D16" s="159">
        <v>80029</v>
      </c>
      <c r="E16" s="345"/>
      <c r="F16" s="289">
        <v>80029</v>
      </c>
    </row>
    <row r="17" spans="1:6" ht="12.75">
      <c r="A17" s="391" t="s">
        <v>337</v>
      </c>
      <c r="B17" s="392" t="s">
        <v>338</v>
      </c>
      <c r="C17" s="159">
        <v>-5980</v>
      </c>
      <c r="D17" s="159">
        <v>-4596</v>
      </c>
      <c r="E17" s="345"/>
      <c r="F17" s="289">
        <v>-4596</v>
      </c>
    </row>
    <row r="18" spans="1:6" ht="12.75">
      <c r="A18" s="391" t="s">
        <v>339</v>
      </c>
      <c r="B18" s="392" t="s">
        <v>340</v>
      </c>
      <c r="C18" s="159"/>
      <c r="D18" s="159"/>
      <c r="E18" s="345"/>
      <c r="F18" s="289"/>
    </row>
    <row r="19" spans="1:6" ht="12.75">
      <c r="A19" s="391"/>
      <c r="B19" s="392" t="s">
        <v>341</v>
      </c>
      <c r="C19" s="159"/>
      <c r="D19" s="159"/>
      <c r="E19" s="345"/>
      <c r="F19" s="289"/>
    </row>
    <row r="20" spans="1:6" ht="12.75">
      <c r="A20" s="391" t="s">
        <v>342</v>
      </c>
      <c r="B20" s="392" t="s">
        <v>343</v>
      </c>
      <c r="C20" s="159"/>
      <c r="D20" s="159"/>
      <c r="E20" s="345"/>
      <c r="F20" s="289"/>
    </row>
    <row r="21" spans="1:6" ht="12.75">
      <c r="A21" s="391" t="s">
        <v>344</v>
      </c>
      <c r="B21" s="392" t="s">
        <v>345</v>
      </c>
      <c r="C21" s="159"/>
      <c r="D21" s="159"/>
      <c r="E21" s="345"/>
      <c r="F21" s="289"/>
    </row>
    <row r="22" spans="1:6" ht="12.75">
      <c r="A22" s="391" t="s">
        <v>346</v>
      </c>
      <c r="B22" s="392" t="s">
        <v>353</v>
      </c>
      <c r="C22" s="159">
        <v>38062</v>
      </c>
      <c r="D22" s="159">
        <v>75433</v>
      </c>
      <c r="E22" s="345"/>
      <c r="F22" s="289">
        <v>75433</v>
      </c>
    </row>
    <row r="23" spans="1:6" ht="12.75">
      <c r="A23" s="391" t="s">
        <v>347</v>
      </c>
      <c r="B23" s="392" t="s">
        <v>348</v>
      </c>
      <c r="C23" s="159"/>
      <c r="D23" s="159"/>
      <c r="E23" s="345"/>
      <c r="F23" s="289"/>
    </row>
    <row r="24" spans="1:6" ht="12.75">
      <c r="A24" s="391" t="s">
        <v>349</v>
      </c>
      <c r="B24" s="393" t="s">
        <v>350</v>
      </c>
      <c r="C24" s="370">
        <v>38062</v>
      </c>
      <c r="D24" s="370">
        <v>57625</v>
      </c>
      <c r="E24" s="394"/>
      <c r="F24" s="371">
        <v>57625</v>
      </c>
    </row>
    <row r="25" spans="1:6" ht="12.75">
      <c r="A25" s="395" t="s">
        <v>351</v>
      </c>
      <c r="B25" s="396" t="s">
        <v>352</v>
      </c>
      <c r="C25" s="397"/>
      <c r="D25" s="397">
        <v>17808</v>
      </c>
      <c r="E25" s="398"/>
      <c r="F25" s="597">
        <v>17808</v>
      </c>
    </row>
    <row r="26" spans="1:6" ht="12.75">
      <c r="A26" s="399"/>
      <c r="B26" s="400"/>
      <c r="C26" s="97"/>
      <c r="D26" s="97"/>
      <c r="E26" s="97"/>
      <c r="F26" s="97"/>
    </row>
  </sheetData>
  <mergeCells count="2">
    <mergeCell ref="A5:F5"/>
    <mergeCell ref="A6:F6"/>
  </mergeCells>
  <printOptions horizontalCentered="1" vertic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3" sqref="E3"/>
    </sheetView>
  </sheetViews>
  <sheetFormatPr defaultColWidth="9.140625" defaultRowHeight="12.75"/>
  <cols>
    <col min="1" max="1" width="36.28125" style="94" customWidth="1"/>
    <col min="2" max="2" width="11.140625" style="94" customWidth="1"/>
    <col min="3" max="3" width="11.57421875" style="94" customWidth="1"/>
    <col min="4" max="4" width="10.57421875" style="94" customWidth="1"/>
    <col min="5" max="5" width="13.421875" style="94" customWidth="1"/>
    <col min="6" max="6" width="11.28125" style="94" customWidth="1"/>
    <col min="7" max="16384" width="9.140625" style="98" customWidth="1"/>
  </cols>
  <sheetData>
    <row r="1" spans="4:5" ht="12.75">
      <c r="D1" s="667" t="s">
        <v>354</v>
      </c>
      <c r="E1" s="667"/>
    </row>
    <row r="2" spans="4:5" ht="12.75">
      <c r="D2" s="100"/>
      <c r="E2" s="211" t="s">
        <v>813</v>
      </c>
    </row>
    <row r="3" spans="4:5" ht="12.75">
      <c r="D3" s="208"/>
      <c r="E3" s="209"/>
    </row>
    <row r="4" spans="4:5" ht="12.75">
      <c r="D4" s="209"/>
      <c r="E4" s="98"/>
    </row>
    <row r="5" spans="4:5" ht="12.75">
      <c r="D5" s="209"/>
      <c r="E5" s="98"/>
    </row>
    <row r="6" spans="4:5" ht="12.75">
      <c r="D6" s="209"/>
      <c r="E6" s="98"/>
    </row>
    <row r="7" spans="1:6" ht="19.5">
      <c r="A7" s="888" t="s">
        <v>355</v>
      </c>
      <c r="B7" s="888"/>
      <c r="C7" s="888"/>
      <c r="D7" s="888"/>
      <c r="E7" s="888"/>
      <c r="F7" s="402"/>
    </row>
    <row r="8" spans="1:6" ht="19.5">
      <c r="A8" s="888" t="s">
        <v>681</v>
      </c>
      <c r="B8" s="888"/>
      <c r="C8" s="888"/>
      <c r="D8" s="888"/>
      <c r="E8" s="888"/>
      <c r="F8" s="402"/>
    </row>
    <row r="9" spans="1:6" ht="15.75">
      <c r="A9" s="403"/>
      <c r="B9" s="403"/>
      <c r="C9" s="403"/>
      <c r="D9" s="403"/>
      <c r="E9" s="403"/>
      <c r="F9" s="356"/>
    </row>
    <row r="10" spans="1:6" ht="15.75">
      <c r="A10" s="403"/>
      <c r="B10" s="403"/>
      <c r="C10" s="403"/>
      <c r="D10" s="403"/>
      <c r="E10" s="403"/>
      <c r="F10" s="356"/>
    </row>
    <row r="11" spans="1:6" ht="15.75">
      <c r="A11" s="403"/>
      <c r="B11" s="403"/>
      <c r="C11" s="403"/>
      <c r="D11" s="403"/>
      <c r="E11" s="403"/>
      <c r="F11" s="356"/>
    </row>
    <row r="12" spans="1:6" ht="15.75">
      <c r="A12" s="403"/>
      <c r="B12" s="403"/>
      <c r="C12" s="403"/>
      <c r="D12" s="403"/>
      <c r="E12" s="403"/>
      <c r="F12" s="98"/>
    </row>
    <row r="13" spans="5:6" ht="12.75">
      <c r="E13" s="598" t="s">
        <v>0</v>
      </c>
      <c r="F13" s="97"/>
    </row>
    <row r="14" spans="1:6" ht="15.75">
      <c r="A14" s="525"/>
      <c r="B14" s="525"/>
      <c r="C14" s="526"/>
      <c r="D14" s="526"/>
      <c r="E14" s="526"/>
      <c r="F14" s="404"/>
    </row>
    <row r="15" spans="1:6" ht="15.75">
      <c r="A15" s="527" t="s">
        <v>1</v>
      </c>
      <c r="B15" s="528" t="s">
        <v>3</v>
      </c>
      <c r="C15" s="528" t="s">
        <v>4</v>
      </c>
      <c r="D15" s="529" t="s">
        <v>2</v>
      </c>
      <c r="E15" s="530" t="s">
        <v>2</v>
      </c>
      <c r="F15" s="404"/>
    </row>
    <row r="16" spans="1:6" ht="15.75">
      <c r="A16" s="531"/>
      <c r="B16" s="889" t="s">
        <v>16</v>
      </c>
      <c r="C16" s="889"/>
      <c r="D16" s="405"/>
      <c r="E16" s="532" t="s">
        <v>64</v>
      </c>
      <c r="F16" s="404"/>
    </row>
    <row r="17" spans="1:6" ht="15.75">
      <c r="A17" s="533" t="s">
        <v>645</v>
      </c>
      <c r="B17" s="524">
        <v>1540</v>
      </c>
      <c r="C17" s="524">
        <v>1540</v>
      </c>
      <c r="D17" s="524">
        <v>1200</v>
      </c>
      <c r="E17" s="409">
        <f>D17/C17</f>
        <v>0.7792207792207793</v>
      </c>
      <c r="F17" s="404"/>
    </row>
    <row r="18" spans="1:6" ht="15.75">
      <c r="A18" s="522" t="s">
        <v>356</v>
      </c>
      <c r="B18" s="523"/>
      <c r="C18" s="523"/>
      <c r="D18" s="523">
        <v>10</v>
      </c>
      <c r="E18" s="409"/>
      <c r="F18" s="404"/>
    </row>
    <row r="19" spans="1:6" ht="15.75">
      <c r="A19" s="406" t="s">
        <v>357</v>
      </c>
      <c r="B19" s="407"/>
      <c r="C19" s="408">
        <v>60</v>
      </c>
      <c r="D19" s="407">
        <v>60</v>
      </c>
      <c r="E19" s="409">
        <f>D19/C19</f>
        <v>1</v>
      </c>
      <c r="F19" s="404"/>
    </row>
    <row r="20" spans="1:6" ht="15.75">
      <c r="A20" s="406" t="s">
        <v>358</v>
      </c>
      <c r="B20" s="410">
        <v>407</v>
      </c>
      <c r="C20" s="410">
        <v>407</v>
      </c>
      <c r="D20" s="410">
        <v>358</v>
      </c>
      <c r="E20" s="409">
        <f aca="true" t="shared" si="0" ref="E20:E35">D20/C20</f>
        <v>0.8796068796068796</v>
      </c>
      <c r="F20" s="404"/>
    </row>
    <row r="21" spans="1:6" ht="15.75">
      <c r="A21" s="406" t="s">
        <v>359</v>
      </c>
      <c r="B21" s="410"/>
      <c r="C21" s="410"/>
      <c r="D21" s="410"/>
      <c r="E21" s="409"/>
      <c r="F21" s="404"/>
    </row>
    <row r="22" spans="1:6" ht="15.75">
      <c r="A22" s="406" t="s">
        <v>360</v>
      </c>
      <c r="B22" s="410">
        <v>45</v>
      </c>
      <c r="C22" s="410">
        <v>45</v>
      </c>
      <c r="D22" s="410">
        <v>39</v>
      </c>
      <c r="E22" s="409">
        <f t="shared" si="0"/>
        <v>0.8666666666666667</v>
      </c>
      <c r="F22" s="404"/>
    </row>
    <row r="23" spans="1:6" ht="15.75">
      <c r="A23" s="406" t="s">
        <v>361</v>
      </c>
      <c r="B23" s="410">
        <v>4</v>
      </c>
      <c r="C23" s="410">
        <v>4</v>
      </c>
      <c r="D23" s="410"/>
      <c r="E23" s="409">
        <f t="shared" si="0"/>
        <v>0</v>
      </c>
      <c r="F23" s="404"/>
    </row>
    <row r="24" spans="1:6" ht="15.75">
      <c r="A24" s="406" t="s">
        <v>362</v>
      </c>
      <c r="B24" s="410">
        <v>2</v>
      </c>
      <c r="C24" s="410">
        <v>2</v>
      </c>
      <c r="D24" s="410"/>
      <c r="E24" s="409">
        <f t="shared" si="0"/>
        <v>0</v>
      </c>
      <c r="F24" s="404"/>
    </row>
    <row r="25" spans="1:6" ht="15.75">
      <c r="A25" s="406" t="s">
        <v>363</v>
      </c>
      <c r="B25" s="410"/>
      <c r="C25" s="410"/>
      <c r="D25" s="410">
        <v>35</v>
      </c>
      <c r="E25" s="409"/>
      <c r="F25" s="404"/>
    </row>
    <row r="26" spans="1:6" ht="15.75">
      <c r="A26" s="406" t="s">
        <v>364</v>
      </c>
      <c r="B26" s="410">
        <v>20</v>
      </c>
      <c r="C26" s="410">
        <v>20</v>
      </c>
      <c r="D26" s="410">
        <v>12</v>
      </c>
      <c r="E26" s="409">
        <f t="shared" si="0"/>
        <v>0.6</v>
      </c>
      <c r="F26" s="402"/>
    </row>
    <row r="27" spans="1:6" ht="15.75">
      <c r="A27" s="406" t="s">
        <v>365</v>
      </c>
      <c r="B27" s="410">
        <v>160</v>
      </c>
      <c r="C27" s="410">
        <v>279</v>
      </c>
      <c r="D27" s="410">
        <v>260</v>
      </c>
      <c r="E27" s="409">
        <f t="shared" si="0"/>
        <v>0.931899641577061</v>
      </c>
      <c r="F27" s="404"/>
    </row>
    <row r="28" spans="1:6" ht="15.75">
      <c r="A28" s="406" t="s">
        <v>366</v>
      </c>
      <c r="B28" s="410">
        <v>50</v>
      </c>
      <c r="C28" s="410">
        <v>50</v>
      </c>
      <c r="D28" s="410">
        <v>126</v>
      </c>
      <c r="E28" s="409">
        <f t="shared" si="0"/>
        <v>2.52</v>
      </c>
      <c r="F28" s="404"/>
    </row>
    <row r="29" spans="1:6" ht="15.75">
      <c r="A29" s="406" t="s">
        <v>686</v>
      </c>
      <c r="B29" s="410"/>
      <c r="C29" s="410"/>
      <c r="D29" s="410">
        <v>5</v>
      </c>
      <c r="E29" s="409"/>
      <c r="F29" s="404"/>
    </row>
    <row r="30" spans="1:6" ht="15.75">
      <c r="A30" s="406" t="s">
        <v>687</v>
      </c>
      <c r="B30" s="410"/>
      <c r="C30" s="410"/>
      <c r="D30" s="410">
        <v>2</v>
      </c>
      <c r="E30" s="409"/>
      <c r="F30" s="404"/>
    </row>
    <row r="31" spans="1:6" ht="15.75">
      <c r="A31" s="406" t="s">
        <v>367</v>
      </c>
      <c r="B31" s="410">
        <v>72</v>
      </c>
      <c r="C31" s="410">
        <v>145</v>
      </c>
      <c r="D31" s="410">
        <v>181</v>
      </c>
      <c r="E31" s="409">
        <f t="shared" si="0"/>
        <v>1.2482758620689656</v>
      </c>
      <c r="F31" s="404"/>
    </row>
    <row r="32" spans="1:6" ht="15.75">
      <c r="A32" s="406" t="s">
        <v>368</v>
      </c>
      <c r="B32" s="410">
        <v>60</v>
      </c>
      <c r="C32" s="410">
        <v>60</v>
      </c>
      <c r="D32" s="410"/>
      <c r="E32" s="409">
        <f t="shared" si="0"/>
        <v>0</v>
      </c>
      <c r="F32" s="404"/>
    </row>
    <row r="33" spans="1:6" ht="15.75">
      <c r="A33" s="406" t="s">
        <v>369</v>
      </c>
      <c r="B33" s="410">
        <v>50</v>
      </c>
      <c r="C33" s="410">
        <v>293</v>
      </c>
      <c r="D33" s="410">
        <v>382</v>
      </c>
      <c r="E33" s="409">
        <f t="shared" si="0"/>
        <v>1.3037542662116042</v>
      </c>
      <c r="F33" s="404"/>
    </row>
    <row r="34" spans="1:6" ht="16.5" thickBot="1">
      <c r="A34" s="411" t="s">
        <v>370</v>
      </c>
      <c r="B34" s="412">
        <v>320</v>
      </c>
      <c r="C34" s="412">
        <v>411</v>
      </c>
      <c r="D34" s="412">
        <v>76</v>
      </c>
      <c r="E34" s="413">
        <f t="shared" si="0"/>
        <v>0.18491484184914841</v>
      </c>
      <c r="F34" s="404"/>
    </row>
    <row r="35" spans="1:6" ht="30" customHeight="1" thickBot="1">
      <c r="A35" s="414" t="s">
        <v>371</v>
      </c>
      <c r="B35" s="415">
        <f>SUM(B17:B34)</f>
        <v>2730</v>
      </c>
      <c r="C35" s="415">
        <f>SUM(C17:C34)</f>
        <v>3316</v>
      </c>
      <c r="D35" s="415">
        <f>SUM(D17:D34)</f>
        <v>2746</v>
      </c>
      <c r="E35" s="416">
        <f t="shared" si="0"/>
        <v>0.8281061519903499</v>
      </c>
      <c r="F35" s="404"/>
    </row>
    <row r="36" spans="1:6" ht="30" customHeight="1">
      <c r="A36" s="417" t="s">
        <v>372</v>
      </c>
      <c r="B36" s="418"/>
      <c r="C36" s="418"/>
      <c r="D36" s="418"/>
      <c r="E36" s="419"/>
      <c r="F36" s="404"/>
    </row>
    <row r="37" spans="1:6" s="156" customFormat="1" ht="15.75">
      <c r="A37" s="420" t="s">
        <v>373</v>
      </c>
      <c r="B37" s="421">
        <v>555</v>
      </c>
      <c r="C37" s="421">
        <v>555</v>
      </c>
      <c r="D37" s="421">
        <v>555</v>
      </c>
      <c r="E37" s="409">
        <f>D37/C37</f>
        <v>1</v>
      </c>
      <c r="F37" s="404"/>
    </row>
    <row r="38" spans="1:6" s="156" customFormat="1" ht="15.75">
      <c r="A38" s="420" t="s">
        <v>689</v>
      </c>
      <c r="B38" s="421"/>
      <c r="C38" s="421"/>
      <c r="D38" s="421">
        <v>121</v>
      </c>
      <c r="E38" s="409"/>
      <c r="F38" s="404"/>
    </row>
    <row r="39" spans="1:6" s="156" customFormat="1" ht="15.75">
      <c r="A39" s="420" t="s">
        <v>646</v>
      </c>
      <c r="B39" s="421"/>
      <c r="C39" s="421">
        <v>150</v>
      </c>
      <c r="D39" s="421">
        <v>150</v>
      </c>
      <c r="E39" s="409">
        <f>D39/C39</f>
        <v>1</v>
      </c>
      <c r="F39" s="404"/>
    </row>
    <row r="40" spans="1:6" s="156" customFormat="1" ht="15.75">
      <c r="A40" s="420" t="s">
        <v>688</v>
      </c>
      <c r="B40" s="421"/>
      <c r="C40" s="421"/>
      <c r="D40" s="421">
        <v>2</v>
      </c>
      <c r="E40" s="409"/>
      <c r="F40" s="404"/>
    </row>
    <row r="41" spans="1:6" s="156" customFormat="1" ht="16.5" thickBot="1">
      <c r="A41" s="420" t="s">
        <v>374</v>
      </c>
      <c r="B41" s="421">
        <v>2175</v>
      </c>
      <c r="C41" s="421">
        <v>2611</v>
      </c>
      <c r="D41" s="421">
        <v>1918</v>
      </c>
      <c r="E41" s="409">
        <f>D41/C41</f>
        <v>0.7345844504021448</v>
      </c>
      <c r="F41" s="404"/>
    </row>
    <row r="42" spans="1:6" ht="30" customHeight="1" thickBot="1">
      <c r="A42" s="414" t="s">
        <v>375</v>
      </c>
      <c r="B42" s="415">
        <f>SUM(B37:B41)</f>
        <v>2730</v>
      </c>
      <c r="C42" s="415">
        <f>SUM(C37:C41)</f>
        <v>3316</v>
      </c>
      <c r="D42" s="415">
        <f>SUM(D37:D41)</f>
        <v>2746</v>
      </c>
      <c r="E42" s="416">
        <f>D42/C42</f>
        <v>0.8281061519903499</v>
      </c>
      <c r="F42" s="404"/>
    </row>
    <row r="43" spans="1:6" ht="15.75">
      <c r="A43" s="355"/>
      <c r="B43" s="422"/>
      <c r="C43" s="422"/>
      <c r="D43" s="422"/>
      <c r="E43" s="422"/>
      <c r="F43" s="402"/>
    </row>
    <row r="44" spans="1:6" ht="15.75">
      <c r="A44" s="355"/>
      <c r="B44" s="422"/>
      <c r="C44" s="422"/>
      <c r="D44" s="422"/>
      <c r="E44" s="422"/>
      <c r="F44" s="402"/>
    </row>
  </sheetData>
  <mergeCells count="4">
    <mergeCell ref="D1:E1"/>
    <mergeCell ref="A7:E7"/>
    <mergeCell ref="A8:E8"/>
    <mergeCell ref="B16:C1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B1">
      <selection activeCell="G4" sqref="G4"/>
    </sheetView>
  </sheetViews>
  <sheetFormatPr defaultColWidth="9.140625" defaultRowHeight="12.75"/>
  <cols>
    <col min="1" max="1" width="39.8515625" style="98" customWidth="1"/>
    <col min="2" max="2" width="14.7109375" style="98" customWidth="1"/>
    <col min="3" max="3" width="12.57421875" style="98" bestFit="1" customWidth="1"/>
    <col min="4" max="4" width="11.421875" style="98" customWidth="1"/>
    <col min="5" max="5" width="12.57421875" style="98" bestFit="1" customWidth="1"/>
    <col min="6" max="6" width="12.00390625" style="98" customWidth="1"/>
    <col min="7" max="7" width="11.57421875" style="98" customWidth="1"/>
    <col min="8" max="16384" width="9.140625" style="98" customWidth="1"/>
  </cols>
  <sheetData>
    <row r="2" spans="1:7" ht="15.75">
      <c r="A2" s="355"/>
      <c r="B2" s="355"/>
      <c r="C2" s="355"/>
      <c r="D2" s="355"/>
      <c r="F2" s="667" t="s">
        <v>376</v>
      </c>
      <c r="G2" s="667"/>
    </row>
    <row r="3" spans="1:7" ht="15.75">
      <c r="A3" s="355"/>
      <c r="B3" s="355"/>
      <c r="C3" s="355"/>
      <c r="D3" s="355"/>
      <c r="F3" s="100"/>
      <c r="G3" s="211" t="s">
        <v>813</v>
      </c>
    </row>
    <row r="4" spans="1:7" ht="15.75">
      <c r="A4" s="355"/>
      <c r="B4" s="355"/>
      <c r="C4" s="355"/>
      <c r="D4" s="355"/>
      <c r="F4" s="208"/>
      <c r="G4" s="208"/>
    </row>
    <row r="5" spans="1:7" ht="15.75">
      <c r="A5" s="355"/>
      <c r="B5" s="355"/>
      <c r="C5" s="355"/>
      <c r="D5" s="355"/>
      <c r="F5" s="208"/>
      <c r="G5" s="208"/>
    </row>
    <row r="6" spans="1:7" ht="15.75">
      <c r="A6" s="355"/>
      <c r="B6" s="355"/>
      <c r="C6" s="355"/>
      <c r="D6" s="355"/>
      <c r="E6" s="423"/>
      <c r="F6" s="424"/>
      <c r="G6" s="424"/>
    </row>
    <row r="7" spans="1:7" ht="19.5">
      <c r="A7" s="644" t="s">
        <v>377</v>
      </c>
      <c r="B7" s="644"/>
      <c r="C7" s="644"/>
      <c r="D7" s="644"/>
      <c r="E7" s="644"/>
      <c r="F7" s="644"/>
      <c r="G7" s="644"/>
    </row>
    <row r="8" spans="1:7" ht="15.75">
      <c r="A8" s="355"/>
      <c r="B8" s="355"/>
      <c r="C8" s="355"/>
      <c r="D8" s="355"/>
      <c r="E8" s="355"/>
      <c r="F8" s="355"/>
      <c r="G8" s="355"/>
    </row>
    <row r="9" spans="1:7" ht="15.75">
      <c r="A9" s="355"/>
      <c r="B9" s="355"/>
      <c r="C9" s="355"/>
      <c r="D9" s="355"/>
      <c r="E9" s="355"/>
      <c r="F9" s="355"/>
      <c r="G9" s="355"/>
    </row>
    <row r="10" spans="1:7" ht="15.75">
      <c r="A10" s="355"/>
      <c r="B10" s="355"/>
      <c r="C10" s="355"/>
      <c r="D10" s="355"/>
      <c r="E10" s="355"/>
      <c r="F10" s="355"/>
      <c r="G10" s="355"/>
    </row>
    <row r="11" spans="1:7" ht="16.5" thickBot="1">
      <c r="A11" s="355"/>
      <c r="B11" s="355"/>
      <c r="C11" s="355"/>
      <c r="D11" s="355"/>
      <c r="E11" s="355"/>
      <c r="F11" s="355"/>
      <c r="G11" s="425" t="s">
        <v>0</v>
      </c>
    </row>
    <row r="12" spans="1:7" ht="15.75">
      <c r="A12" s="426"/>
      <c r="B12" s="427" t="s">
        <v>378</v>
      </c>
      <c r="C12" s="890" t="s">
        <v>379</v>
      </c>
      <c r="D12" s="890"/>
      <c r="E12" s="890"/>
      <c r="F12" s="890"/>
      <c r="G12" s="891"/>
    </row>
    <row r="13" spans="1:7" ht="16.5" thickBot="1">
      <c r="A13" s="428" t="s">
        <v>1</v>
      </c>
      <c r="B13" s="429" t="s">
        <v>682</v>
      </c>
      <c r="C13" s="430" t="s">
        <v>382</v>
      </c>
      <c r="D13" s="430" t="s">
        <v>383</v>
      </c>
      <c r="E13" s="430" t="s">
        <v>384</v>
      </c>
      <c r="F13" s="430" t="s">
        <v>641</v>
      </c>
      <c r="G13" s="431" t="s">
        <v>683</v>
      </c>
    </row>
    <row r="14" spans="1:7" ht="19.5" customHeight="1">
      <c r="A14" s="432" t="s">
        <v>642</v>
      </c>
      <c r="B14" s="433">
        <v>398781</v>
      </c>
      <c r="C14" s="434">
        <v>24928</v>
      </c>
      <c r="D14" s="434">
        <v>24928</v>
      </c>
      <c r="E14" s="434">
        <v>24928</v>
      </c>
      <c r="F14" s="434">
        <v>24928</v>
      </c>
      <c r="G14" s="435">
        <v>24928</v>
      </c>
    </row>
    <row r="15" spans="1:7" ht="19.5" customHeight="1">
      <c r="A15" s="436" t="s">
        <v>385</v>
      </c>
      <c r="B15" s="437">
        <v>14525</v>
      </c>
      <c r="C15" s="410">
        <v>2075</v>
      </c>
      <c r="D15" s="410">
        <v>2075</v>
      </c>
      <c r="E15" s="410">
        <v>2075</v>
      </c>
      <c r="F15" s="410">
        <v>2075</v>
      </c>
      <c r="G15" s="438">
        <v>2075</v>
      </c>
    </row>
    <row r="16" spans="1:7" ht="19.5" customHeight="1">
      <c r="A16" s="608" t="s">
        <v>706</v>
      </c>
      <c r="B16" s="609">
        <v>216680</v>
      </c>
      <c r="C16" s="610">
        <v>83</v>
      </c>
      <c r="D16" s="610">
        <v>83</v>
      </c>
      <c r="E16" s="610">
        <v>216514</v>
      </c>
      <c r="F16" s="610"/>
      <c r="G16" s="611"/>
    </row>
    <row r="17" spans="1:7" ht="19.5" customHeight="1">
      <c r="A17" s="608" t="s">
        <v>707</v>
      </c>
      <c r="B17" s="609">
        <v>83370</v>
      </c>
      <c r="C17" s="610"/>
      <c r="D17" s="610"/>
      <c r="E17" s="610"/>
      <c r="F17" s="610">
        <v>1000</v>
      </c>
      <c r="G17" s="611"/>
    </row>
    <row r="18" spans="1:7" ht="19.5" customHeight="1">
      <c r="A18" s="608" t="s">
        <v>726</v>
      </c>
      <c r="B18" s="609">
        <v>2688</v>
      </c>
      <c r="C18" s="610">
        <v>1130</v>
      </c>
      <c r="D18" s="610">
        <v>1558</v>
      </c>
      <c r="E18" s="610"/>
      <c r="F18" s="610"/>
      <c r="G18" s="611"/>
    </row>
    <row r="19" spans="1:7" ht="19.5" customHeight="1" thickBot="1">
      <c r="A19" s="439" t="s">
        <v>727</v>
      </c>
      <c r="B19" s="440">
        <v>158085</v>
      </c>
      <c r="C19" s="412">
        <v>158085</v>
      </c>
      <c r="D19" s="412"/>
      <c r="E19" s="412"/>
      <c r="F19" s="412"/>
      <c r="G19" s="441"/>
    </row>
    <row r="20" spans="1:7" ht="19.5" customHeight="1" thickBot="1">
      <c r="A20" s="616" t="s">
        <v>15</v>
      </c>
      <c r="B20" s="617">
        <f aca="true" t="shared" si="0" ref="B20:G20">SUM(B14:B19)</f>
        <v>874129</v>
      </c>
      <c r="C20" s="618">
        <f t="shared" si="0"/>
        <v>186301</v>
      </c>
      <c r="D20" s="618">
        <f t="shared" si="0"/>
        <v>28644</v>
      </c>
      <c r="E20" s="618">
        <f t="shared" si="0"/>
        <v>243517</v>
      </c>
      <c r="F20" s="618">
        <f t="shared" si="0"/>
        <v>28003</v>
      </c>
      <c r="G20" s="619">
        <f t="shared" si="0"/>
        <v>27003</v>
      </c>
    </row>
    <row r="21" spans="1:7" ht="15.75">
      <c r="A21" s="355"/>
      <c r="B21" s="355"/>
      <c r="C21" s="355"/>
      <c r="D21" s="355"/>
      <c r="E21" s="355"/>
      <c r="F21" s="355"/>
      <c r="G21" s="355"/>
    </row>
  </sheetData>
  <mergeCells count="3">
    <mergeCell ref="F2:G2"/>
    <mergeCell ref="A7:G7"/>
    <mergeCell ref="C12:G12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3" sqref="F3"/>
    </sheetView>
  </sheetViews>
  <sheetFormatPr defaultColWidth="9.140625" defaultRowHeight="12.75"/>
  <cols>
    <col min="1" max="1" width="6.28125" style="94" customWidth="1"/>
    <col min="2" max="2" width="29.00390625" style="94" customWidth="1"/>
    <col min="3" max="3" width="11.28125" style="94" customWidth="1"/>
    <col min="4" max="4" width="11.140625" style="94" customWidth="1"/>
    <col min="5" max="5" width="13.00390625" style="94" customWidth="1"/>
    <col min="6" max="6" width="15.7109375" style="94" customWidth="1"/>
    <col min="7" max="16384" width="9.140625" style="98" customWidth="1"/>
  </cols>
  <sheetData>
    <row r="1" spans="1:6" ht="12.75">
      <c r="A1" s="660" t="s">
        <v>386</v>
      </c>
      <c r="B1" s="660"/>
      <c r="C1" s="660"/>
      <c r="D1" s="660"/>
      <c r="E1" s="660"/>
      <c r="F1" s="660"/>
    </row>
    <row r="2" spans="1:6" ht="12.75">
      <c r="A2" s="442"/>
      <c r="B2" s="286"/>
      <c r="C2" s="286"/>
      <c r="D2" s="286"/>
      <c r="E2" s="286"/>
      <c r="F2" s="601" t="s">
        <v>813</v>
      </c>
    </row>
    <row r="3" spans="1:5" ht="9" customHeight="1">
      <c r="A3" s="442"/>
      <c r="B3" s="286"/>
      <c r="C3" s="286"/>
      <c r="D3" s="286"/>
      <c r="E3" s="286"/>
    </row>
    <row r="4" spans="1:6" ht="25.5" customHeight="1">
      <c r="A4" s="892" t="s">
        <v>684</v>
      </c>
      <c r="B4" s="892"/>
      <c r="C4" s="892"/>
      <c r="D4" s="892"/>
      <c r="E4" s="892"/>
      <c r="F4" s="892"/>
    </row>
    <row r="6" spans="1:6" ht="31.5" customHeight="1" thickBot="1">
      <c r="A6" s="893" t="s">
        <v>387</v>
      </c>
      <c r="B6" s="893"/>
      <c r="C6" s="893"/>
      <c r="D6" s="893"/>
      <c r="E6" s="893"/>
      <c r="F6" s="893"/>
    </row>
    <row r="7" spans="1:6" ht="27" customHeight="1">
      <c r="A7" s="894" t="s">
        <v>294</v>
      </c>
      <c r="B7" s="896" t="s">
        <v>388</v>
      </c>
      <c r="C7" s="443" t="s">
        <v>389</v>
      </c>
      <c r="D7" s="443" t="s">
        <v>390</v>
      </c>
      <c r="E7" s="443" t="s">
        <v>391</v>
      </c>
      <c r="F7" s="444" t="s">
        <v>392</v>
      </c>
    </row>
    <row r="8" spans="1:6" ht="20.25" customHeight="1" thickBot="1">
      <c r="A8" s="895"/>
      <c r="B8" s="897"/>
      <c r="C8" s="898" t="s">
        <v>393</v>
      </c>
      <c r="D8" s="898"/>
      <c r="E8" s="898"/>
      <c r="F8" s="445" t="s">
        <v>394</v>
      </c>
    </row>
    <row r="9" spans="1:6" ht="24.75" customHeight="1">
      <c r="A9" s="446"/>
      <c r="B9" s="447" t="s">
        <v>395</v>
      </c>
      <c r="C9" s="448">
        <v>317</v>
      </c>
      <c r="D9" s="448">
        <v>4144</v>
      </c>
      <c r="E9" s="448">
        <v>3</v>
      </c>
      <c r="F9" s="449">
        <v>4464</v>
      </c>
    </row>
    <row r="10" spans="1:6" ht="23.25" customHeight="1">
      <c r="A10" s="124"/>
      <c r="B10" s="191" t="s">
        <v>396</v>
      </c>
      <c r="C10" s="450">
        <v>109</v>
      </c>
      <c r="D10" s="450"/>
      <c r="E10" s="450">
        <v>45</v>
      </c>
      <c r="F10" s="451">
        <v>154</v>
      </c>
    </row>
    <row r="11" spans="1:6" ht="23.25" customHeight="1" thickBot="1">
      <c r="A11" s="452"/>
      <c r="B11" s="453" t="s">
        <v>397</v>
      </c>
      <c r="C11" s="454">
        <v>96</v>
      </c>
      <c r="D11" s="454"/>
      <c r="E11" s="454"/>
      <c r="F11" s="455">
        <v>96</v>
      </c>
    </row>
    <row r="12" spans="1:6" s="460" customFormat="1" ht="23.25" customHeight="1" thickBot="1">
      <c r="A12" s="456" t="s">
        <v>15</v>
      </c>
      <c r="B12" s="457"/>
      <c r="C12" s="458">
        <f>SUM(C9:C11)</f>
        <v>522</v>
      </c>
      <c r="D12" s="458">
        <f>SUM(D9:D11)</f>
        <v>4144</v>
      </c>
      <c r="E12" s="458">
        <f>SUM(E9:E11)</f>
        <v>48</v>
      </c>
      <c r="F12" s="459">
        <f>SUM(F9:F11)</f>
        <v>4714</v>
      </c>
    </row>
  </sheetData>
  <mergeCells count="6">
    <mergeCell ref="A1:F1"/>
    <mergeCell ref="A4:F4"/>
    <mergeCell ref="A6:F6"/>
    <mergeCell ref="A7:A8"/>
    <mergeCell ref="B7:B8"/>
    <mergeCell ref="C8:E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2">
      <selection activeCell="I3" sqref="I3:J3"/>
    </sheetView>
  </sheetViews>
  <sheetFormatPr defaultColWidth="9.140625" defaultRowHeight="12.75"/>
  <cols>
    <col min="1" max="1" width="4.140625" style="317" customWidth="1"/>
    <col min="2" max="2" width="3.140625" style="515" customWidth="1"/>
    <col min="3" max="3" width="24.57421875" style="317" customWidth="1"/>
    <col min="4" max="4" width="7.8515625" style="317" customWidth="1"/>
    <col min="5" max="5" width="8.140625" style="317" customWidth="1"/>
    <col min="6" max="6" width="3.57421875" style="317" customWidth="1"/>
    <col min="7" max="7" width="3.421875" style="317" customWidth="1"/>
    <col min="8" max="8" width="21.28125" style="515" customWidth="1"/>
    <col min="9" max="9" width="8.140625" style="317" customWidth="1"/>
    <col min="10" max="11" width="7.7109375" style="317" customWidth="1"/>
    <col min="12" max="12" width="7.421875" style="317" customWidth="1"/>
    <col min="13" max="16384" width="9.140625" style="295" customWidth="1"/>
  </cols>
  <sheetData>
    <row r="1" spans="1:12" ht="1.5" customHeight="1" hidden="1">
      <c r="A1" s="899"/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</row>
    <row r="2" spans="1:12" ht="45" customHeight="1" thickBot="1">
      <c r="A2" s="900" t="s">
        <v>685</v>
      </c>
      <c r="B2" s="900"/>
      <c r="C2" s="900"/>
      <c r="D2" s="900"/>
      <c r="E2" s="900"/>
      <c r="F2" s="900"/>
      <c r="G2" s="900"/>
      <c r="H2" s="900"/>
      <c r="I2" s="903" t="s">
        <v>812</v>
      </c>
      <c r="J2" s="903"/>
      <c r="K2" s="37"/>
      <c r="L2" s="295"/>
    </row>
    <row r="3" spans="1:12" ht="12.75">
      <c r="A3" s="901" t="s">
        <v>294</v>
      </c>
      <c r="B3" s="901"/>
      <c r="C3" s="461" t="s">
        <v>398</v>
      </c>
      <c r="D3" s="902" t="s">
        <v>256</v>
      </c>
      <c r="E3" s="902"/>
      <c r="F3" s="901" t="s">
        <v>294</v>
      </c>
      <c r="G3" s="901"/>
      <c r="H3" s="462" t="s">
        <v>399</v>
      </c>
      <c r="I3" s="902" t="s">
        <v>256</v>
      </c>
      <c r="J3" s="902"/>
      <c r="K3" s="463"/>
      <c r="L3" s="295"/>
    </row>
    <row r="4" spans="1:11" s="471" customFormat="1" ht="13.5" thickBot="1">
      <c r="A4" s="464"/>
      <c r="B4" s="465"/>
      <c r="C4" s="466"/>
      <c r="D4" s="467" t="s">
        <v>380</v>
      </c>
      <c r="E4" s="467" t="s">
        <v>381</v>
      </c>
      <c r="F4" s="468"/>
      <c r="G4" s="465"/>
      <c r="H4" s="466"/>
      <c r="I4" s="467" t="s">
        <v>380</v>
      </c>
      <c r="J4" s="469" t="s">
        <v>381</v>
      </c>
      <c r="K4" s="470"/>
    </row>
    <row r="5" spans="1:12" ht="12.75">
      <c r="A5" s="472" t="s">
        <v>148</v>
      </c>
      <c r="B5" s="473" t="s">
        <v>148</v>
      </c>
      <c r="C5" s="474" t="s">
        <v>400</v>
      </c>
      <c r="D5" s="475"/>
      <c r="E5" s="476"/>
      <c r="F5" s="472" t="s">
        <v>401</v>
      </c>
      <c r="G5" s="473" t="s">
        <v>148</v>
      </c>
      <c r="H5" s="474" t="s">
        <v>402</v>
      </c>
      <c r="I5" s="564">
        <v>687161</v>
      </c>
      <c r="J5" s="554">
        <v>637415</v>
      </c>
      <c r="K5" s="295"/>
      <c r="L5" s="295"/>
    </row>
    <row r="6" spans="1:12" ht="12.75">
      <c r="A6" s="477" t="s">
        <v>153</v>
      </c>
      <c r="B6" s="478" t="s">
        <v>153</v>
      </c>
      <c r="C6" s="479" t="s">
        <v>403</v>
      </c>
      <c r="D6" s="480"/>
      <c r="E6" s="481"/>
      <c r="F6" s="477" t="s">
        <v>404</v>
      </c>
      <c r="G6" s="478" t="s">
        <v>153</v>
      </c>
      <c r="H6" s="479" t="s">
        <v>405</v>
      </c>
      <c r="I6" s="565">
        <v>8346643</v>
      </c>
      <c r="J6" s="555">
        <v>8055416</v>
      </c>
      <c r="K6" s="295"/>
      <c r="L6" s="295"/>
    </row>
    <row r="7" spans="1:12" ht="12.75">
      <c r="A7" s="472" t="s">
        <v>170</v>
      </c>
      <c r="B7" s="478" t="s">
        <v>170</v>
      </c>
      <c r="C7" s="479" t="s">
        <v>406</v>
      </c>
      <c r="D7" s="480">
        <v>522</v>
      </c>
      <c r="E7" s="481">
        <v>394</v>
      </c>
      <c r="F7" s="477" t="s">
        <v>407</v>
      </c>
      <c r="G7" s="478" t="s">
        <v>170</v>
      </c>
      <c r="H7" s="479" t="s">
        <v>408</v>
      </c>
      <c r="I7" s="565"/>
      <c r="J7" s="555"/>
      <c r="K7" s="295"/>
      <c r="L7" s="295"/>
    </row>
    <row r="8" spans="1:12" ht="12.75">
      <c r="A8" s="477" t="s">
        <v>172</v>
      </c>
      <c r="B8" s="478" t="s">
        <v>172</v>
      </c>
      <c r="C8" s="479" t="s">
        <v>409</v>
      </c>
      <c r="D8" s="480">
        <v>10148</v>
      </c>
      <c r="E8" s="481">
        <v>13192</v>
      </c>
      <c r="F8" s="477" t="s">
        <v>410</v>
      </c>
      <c r="G8" s="482" t="s">
        <v>411</v>
      </c>
      <c r="H8" s="483" t="s">
        <v>412</v>
      </c>
      <c r="I8" s="566">
        <f>SUM(I5:I7)</f>
        <v>9033804</v>
      </c>
      <c r="J8" s="556">
        <f>SUM(J5:J7)</f>
        <v>8692831</v>
      </c>
      <c r="K8" s="295"/>
      <c r="L8" s="295"/>
    </row>
    <row r="9" spans="1:12" ht="12.75">
      <c r="A9" s="472" t="s">
        <v>174</v>
      </c>
      <c r="B9" s="478" t="s">
        <v>174</v>
      </c>
      <c r="C9" s="479" t="s">
        <v>413</v>
      </c>
      <c r="D9" s="480"/>
      <c r="E9" s="481"/>
      <c r="F9" s="477" t="s">
        <v>414</v>
      </c>
      <c r="G9" s="478" t="s">
        <v>148</v>
      </c>
      <c r="H9" s="479" t="s">
        <v>415</v>
      </c>
      <c r="I9" s="565">
        <v>43907</v>
      </c>
      <c r="J9" s="555">
        <v>80029</v>
      </c>
      <c r="K9" s="295"/>
      <c r="L9" s="295"/>
    </row>
    <row r="10" spans="1:10" s="489" customFormat="1" ht="12.75" customHeight="1">
      <c r="A10" s="477" t="s">
        <v>337</v>
      </c>
      <c r="B10" s="484" t="s">
        <v>337</v>
      </c>
      <c r="C10" s="485" t="s">
        <v>416</v>
      </c>
      <c r="D10" s="486"/>
      <c r="E10" s="487"/>
      <c r="F10" s="477" t="s">
        <v>417</v>
      </c>
      <c r="G10" s="484"/>
      <c r="H10" s="488" t="s">
        <v>418</v>
      </c>
      <c r="I10" s="567">
        <v>43907</v>
      </c>
      <c r="J10" s="557">
        <v>80029</v>
      </c>
    </row>
    <row r="11" spans="1:12" ht="12.75">
      <c r="A11" s="472" t="s">
        <v>339</v>
      </c>
      <c r="B11" s="482" t="s">
        <v>419</v>
      </c>
      <c r="C11" s="483" t="s">
        <v>420</v>
      </c>
      <c r="D11" s="490">
        <f>SUM(D7:D10)</f>
        <v>10670</v>
      </c>
      <c r="E11" s="491">
        <f>SUM(E5:E10)</f>
        <v>13586</v>
      </c>
      <c r="F11" s="477" t="s">
        <v>421</v>
      </c>
      <c r="G11" s="478"/>
      <c r="H11" s="492" t="s">
        <v>422</v>
      </c>
      <c r="I11" s="565"/>
      <c r="J11" s="555"/>
      <c r="K11" s="295"/>
      <c r="L11" s="295"/>
    </row>
    <row r="12" spans="1:12" ht="12.75">
      <c r="A12" s="477" t="s">
        <v>342</v>
      </c>
      <c r="B12" s="478" t="s">
        <v>148</v>
      </c>
      <c r="C12" s="479" t="s">
        <v>423</v>
      </c>
      <c r="D12" s="480">
        <v>6620413</v>
      </c>
      <c r="E12" s="481">
        <v>6649128</v>
      </c>
      <c r="F12" s="477" t="s">
        <v>424</v>
      </c>
      <c r="G12" s="478" t="s">
        <v>153</v>
      </c>
      <c r="H12" s="479" t="s">
        <v>425</v>
      </c>
      <c r="I12" s="565"/>
      <c r="J12" s="555"/>
      <c r="K12" s="295"/>
      <c r="L12" s="295"/>
    </row>
    <row r="13" spans="1:12" ht="12.75">
      <c r="A13" s="472" t="s">
        <v>344</v>
      </c>
      <c r="B13" s="478" t="s">
        <v>153</v>
      </c>
      <c r="C13" s="479" t="s">
        <v>426</v>
      </c>
      <c r="D13" s="480">
        <v>110032</v>
      </c>
      <c r="E13" s="481">
        <v>128431</v>
      </c>
      <c r="F13" s="477" t="s">
        <v>427</v>
      </c>
      <c r="G13" s="478" t="s">
        <v>170</v>
      </c>
      <c r="H13" s="479" t="s">
        <v>428</v>
      </c>
      <c r="I13" s="565"/>
      <c r="J13" s="555"/>
      <c r="K13" s="295"/>
      <c r="L13" s="295"/>
    </row>
    <row r="14" spans="1:12" ht="12.75">
      <c r="A14" s="477" t="s">
        <v>346</v>
      </c>
      <c r="B14" s="478" t="s">
        <v>170</v>
      </c>
      <c r="C14" s="479" t="s">
        <v>429</v>
      </c>
      <c r="D14" s="480">
        <v>6601</v>
      </c>
      <c r="E14" s="481">
        <v>18845</v>
      </c>
      <c r="F14" s="477" t="s">
        <v>430</v>
      </c>
      <c r="G14" s="478" t="s">
        <v>172</v>
      </c>
      <c r="H14" s="479" t="s">
        <v>431</v>
      </c>
      <c r="I14" s="565"/>
      <c r="J14" s="555"/>
      <c r="K14" s="295"/>
      <c r="L14" s="295"/>
    </row>
    <row r="15" spans="1:12" ht="12.75">
      <c r="A15" s="472" t="s">
        <v>347</v>
      </c>
      <c r="B15" s="478" t="s">
        <v>172</v>
      </c>
      <c r="C15" s="479" t="s">
        <v>432</v>
      </c>
      <c r="D15" s="480"/>
      <c r="E15" s="481"/>
      <c r="F15" s="477" t="s">
        <v>433</v>
      </c>
      <c r="G15" s="478" t="s">
        <v>174</v>
      </c>
      <c r="H15" s="479" t="s">
        <v>434</v>
      </c>
      <c r="I15" s="565"/>
      <c r="J15" s="555"/>
      <c r="K15" s="295"/>
      <c r="L15" s="295"/>
    </row>
    <row r="16" spans="1:12" ht="12.75">
      <c r="A16" s="477" t="s">
        <v>349</v>
      </c>
      <c r="B16" s="478" t="s">
        <v>174</v>
      </c>
      <c r="C16" s="479" t="s">
        <v>435</v>
      </c>
      <c r="D16" s="480">
        <v>135751</v>
      </c>
      <c r="E16" s="481">
        <v>167850</v>
      </c>
      <c r="F16" s="477" t="s">
        <v>436</v>
      </c>
      <c r="G16" s="482" t="s">
        <v>419</v>
      </c>
      <c r="H16" s="483" t="s">
        <v>437</v>
      </c>
      <c r="I16" s="566">
        <f>SUM(I15+I14+I13+I12+I9)</f>
        <v>43907</v>
      </c>
      <c r="J16" s="556">
        <f>SUM(J9,J12:J15)</f>
        <v>80029</v>
      </c>
      <c r="K16" s="295"/>
      <c r="L16" s="295"/>
    </row>
    <row r="17" spans="1:12" ht="12.75">
      <c r="A17" s="472" t="s">
        <v>351</v>
      </c>
      <c r="B17" s="484" t="s">
        <v>337</v>
      </c>
      <c r="C17" s="479" t="s">
        <v>438</v>
      </c>
      <c r="D17" s="480"/>
      <c r="E17" s="481"/>
      <c r="F17" s="477" t="s">
        <v>439</v>
      </c>
      <c r="G17" s="478" t="s">
        <v>148</v>
      </c>
      <c r="H17" s="479" t="s">
        <v>440</v>
      </c>
      <c r="I17" s="565"/>
      <c r="J17" s="555"/>
      <c r="K17" s="295"/>
      <c r="L17" s="295"/>
    </row>
    <row r="18" spans="1:12" ht="12.75">
      <c r="A18" s="477" t="s">
        <v>441</v>
      </c>
      <c r="B18" s="484" t="s">
        <v>339</v>
      </c>
      <c r="C18" s="479" t="s">
        <v>442</v>
      </c>
      <c r="D18" s="480"/>
      <c r="E18" s="481"/>
      <c r="F18" s="477" t="s">
        <v>443</v>
      </c>
      <c r="G18" s="478"/>
      <c r="H18" s="492" t="s">
        <v>444</v>
      </c>
      <c r="I18" s="565"/>
      <c r="J18" s="555"/>
      <c r="K18" s="295"/>
      <c r="L18" s="295"/>
    </row>
    <row r="19" spans="1:12" ht="12.75">
      <c r="A19" s="477" t="s">
        <v>445</v>
      </c>
      <c r="B19" s="478" t="s">
        <v>342</v>
      </c>
      <c r="C19" s="479" t="s">
        <v>446</v>
      </c>
      <c r="D19" s="480"/>
      <c r="E19" s="481"/>
      <c r="F19" s="477" t="s">
        <v>447</v>
      </c>
      <c r="G19" s="478"/>
      <c r="H19" s="492" t="s">
        <v>448</v>
      </c>
      <c r="I19" s="565"/>
      <c r="J19" s="555"/>
      <c r="K19" s="295"/>
      <c r="L19" s="295"/>
    </row>
    <row r="20" spans="1:12" ht="12.75">
      <c r="A20" s="477" t="s">
        <v>449</v>
      </c>
      <c r="B20" s="482" t="s">
        <v>450</v>
      </c>
      <c r="C20" s="483" t="s">
        <v>451</v>
      </c>
      <c r="D20" s="490">
        <f>SUM(D12:D19)</f>
        <v>6872797</v>
      </c>
      <c r="E20" s="491">
        <f>SUM(E12:E19)</f>
        <v>6964254</v>
      </c>
      <c r="F20" s="477" t="s">
        <v>452</v>
      </c>
      <c r="G20" s="478" t="s">
        <v>153</v>
      </c>
      <c r="H20" s="479" t="s">
        <v>453</v>
      </c>
      <c r="I20" s="565"/>
      <c r="J20" s="555"/>
      <c r="K20" s="295"/>
      <c r="L20" s="295"/>
    </row>
    <row r="21" spans="1:12" ht="12.75">
      <c r="A21" s="477" t="s">
        <v>454</v>
      </c>
      <c r="B21" s="478" t="s">
        <v>148</v>
      </c>
      <c r="C21" s="479" t="s">
        <v>643</v>
      </c>
      <c r="D21" s="480">
        <v>183673</v>
      </c>
      <c r="E21" s="481">
        <v>178703</v>
      </c>
      <c r="F21" s="477" t="s">
        <v>455</v>
      </c>
      <c r="G21" s="493" t="s">
        <v>170</v>
      </c>
      <c r="H21" s="494" t="s">
        <v>456</v>
      </c>
      <c r="I21" s="565"/>
      <c r="J21" s="555"/>
      <c r="K21" s="295"/>
      <c r="L21" s="295"/>
    </row>
    <row r="22" spans="1:10" s="471" customFormat="1" ht="12.75">
      <c r="A22" s="477" t="s">
        <v>457</v>
      </c>
      <c r="B22" s="478" t="s">
        <v>153</v>
      </c>
      <c r="C22" s="494" t="s">
        <v>458</v>
      </c>
      <c r="D22" s="495">
        <v>65010</v>
      </c>
      <c r="E22" s="496">
        <v>43340</v>
      </c>
      <c r="F22" s="477" t="s">
        <v>459</v>
      </c>
      <c r="G22" s="478" t="s">
        <v>172</v>
      </c>
      <c r="H22" s="479" t="s">
        <v>460</v>
      </c>
      <c r="I22" s="568"/>
      <c r="J22" s="558"/>
    </row>
    <row r="23" spans="1:12" ht="12.75">
      <c r="A23" s="477" t="s">
        <v>461</v>
      </c>
      <c r="B23" s="478" t="s">
        <v>170</v>
      </c>
      <c r="C23" s="479" t="s">
        <v>462</v>
      </c>
      <c r="D23" s="480">
        <v>1318</v>
      </c>
      <c r="E23" s="481">
        <v>936</v>
      </c>
      <c r="F23" s="477" t="s">
        <v>463</v>
      </c>
      <c r="G23" s="482" t="s">
        <v>450</v>
      </c>
      <c r="H23" s="483" t="s">
        <v>464</v>
      </c>
      <c r="I23" s="569">
        <f>SUM(I17:I22)</f>
        <v>0</v>
      </c>
      <c r="J23" s="559">
        <f>SUM(J17:J22)</f>
        <v>0</v>
      </c>
      <c r="K23" s="295"/>
      <c r="L23" s="295"/>
    </row>
    <row r="24" spans="1:12" ht="12.75">
      <c r="A24" s="477" t="s">
        <v>465</v>
      </c>
      <c r="B24" s="478" t="s">
        <v>172</v>
      </c>
      <c r="C24" s="479" t="s">
        <v>466</v>
      </c>
      <c r="D24" s="480"/>
      <c r="E24" s="481"/>
      <c r="F24" s="477" t="s">
        <v>467</v>
      </c>
      <c r="G24" s="482" t="s">
        <v>468</v>
      </c>
      <c r="H24" s="483" t="s">
        <v>469</v>
      </c>
      <c r="I24" s="566">
        <f>I23+I16</f>
        <v>43907</v>
      </c>
      <c r="J24" s="556">
        <f>SUM(J16,J23)</f>
        <v>80029</v>
      </c>
      <c r="K24" s="295"/>
      <c r="L24" s="295"/>
    </row>
    <row r="25" spans="1:12" ht="12.75">
      <c r="A25" s="477" t="s">
        <v>470</v>
      </c>
      <c r="B25" s="478" t="s">
        <v>174</v>
      </c>
      <c r="C25" s="479" t="s">
        <v>471</v>
      </c>
      <c r="D25" s="480"/>
      <c r="E25" s="481"/>
      <c r="F25" s="477" t="s">
        <v>472</v>
      </c>
      <c r="G25" s="478" t="s">
        <v>148</v>
      </c>
      <c r="H25" s="479" t="s">
        <v>473</v>
      </c>
      <c r="I25" s="566"/>
      <c r="J25" s="556"/>
      <c r="K25" s="295"/>
      <c r="L25" s="295"/>
    </row>
    <row r="26" spans="1:12" ht="12.75">
      <c r="A26" s="477" t="s">
        <v>474</v>
      </c>
      <c r="B26" s="484" t="s">
        <v>337</v>
      </c>
      <c r="C26" s="479" t="s">
        <v>475</v>
      </c>
      <c r="D26" s="480"/>
      <c r="E26" s="481"/>
      <c r="F26" s="477" t="s">
        <v>476</v>
      </c>
      <c r="G26" s="478" t="s">
        <v>153</v>
      </c>
      <c r="H26" s="479" t="s">
        <v>477</v>
      </c>
      <c r="I26" s="565"/>
      <c r="J26" s="555"/>
      <c r="K26" s="295"/>
      <c r="L26" s="295"/>
    </row>
    <row r="27" spans="1:12" ht="12.75">
      <c r="A27" s="477" t="s">
        <v>478</v>
      </c>
      <c r="B27" s="497" t="s">
        <v>479</v>
      </c>
      <c r="C27" s="483" t="s">
        <v>480</v>
      </c>
      <c r="D27" s="490">
        <f>SUM(D21:D26)</f>
        <v>250001</v>
      </c>
      <c r="E27" s="491">
        <f>SUM(E21:E26)</f>
        <v>222979</v>
      </c>
      <c r="F27" s="477" t="s">
        <v>481</v>
      </c>
      <c r="G27" s="478" t="s">
        <v>170</v>
      </c>
      <c r="H27" s="479" t="s">
        <v>482</v>
      </c>
      <c r="I27" s="565"/>
      <c r="J27" s="555"/>
      <c r="K27" s="295"/>
      <c r="L27" s="295"/>
    </row>
    <row r="28" spans="1:12" ht="12.75">
      <c r="A28" s="498" t="s">
        <v>483</v>
      </c>
      <c r="B28" s="484" t="s">
        <v>148</v>
      </c>
      <c r="C28" s="479" t="s">
        <v>484</v>
      </c>
      <c r="D28" s="480">
        <v>2300800</v>
      </c>
      <c r="E28" s="481">
        <v>2255133</v>
      </c>
      <c r="F28" s="477" t="s">
        <v>485</v>
      </c>
      <c r="G28" s="478" t="s">
        <v>172</v>
      </c>
      <c r="H28" s="479" t="s">
        <v>486</v>
      </c>
      <c r="I28" s="565">
        <v>413223</v>
      </c>
      <c r="J28" s="555">
        <v>714994</v>
      </c>
      <c r="K28" s="295"/>
      <c r="L28" s="295"/>
    </row>
    <row r="29" spans="1:12" ht="12.75">
      <c r="A29" s="498" t="s">
        <v>487</v>
      </c>
      <c r="B29" s="484" t="s">
        <v>153</v>
      </c>
      <c r="C29" s="479" t="s">
        <v>488</v>
      </c>
      <c r="D29" s="490"/>
      <c r="E29" s="491"/>
      <c r="F29" s="477" t="s">
        <v>489</v>
      </c>
      <c r="G29" s="478" t="s">
        <v>174</v>
      </c>
      <c r="H29" s="479" t="s">
        <v>490</v>
      </c>
      <c r="I29" s="565"/>
      <c r="J29" s="555"/>
      <c r="K29" s="295"/>
      <c r="L29" s="295"/>
    </row>
    <row r="30" spans="1:12" ht="12.75">
      <c r="A30" s="498" t="s">
        <v>491</v>
      </c>
      <c r="B30" s="484" t="s">
        <v>170</v>
      </c>
      <c r="C30" s="479" t="s">
        <v>492</v>
      </c>
      <c r="D30" s="490"/>
      <c r="E30" s="491"/>
      <c r="F30" s="477" t="s">
        <v>493</v>
      </c>
      <c r="G30" s="478" t="s">
        <v>337</v>
      </c>
      <c r="H30" s="479" t="s">
        <v>494</v>
      </c>
      <c r="I30" s="565"/>
      <c r="J30" s="555"/>
      <c r="K30" s="295"/>
      <c r="L30" s="295"/>
    </row>
    <row r="31" spans="1:12" ht="12.75">
      <c r="A31" s="498" t="s">
        <v>495</v>
      </c>
      <c r="B31" s="484" t="s">
        <v>172</v>
      </c>
      <c r="C31" s="479" t="s">
        <v>496</v>
      </c>
      <c r="D31" s="490"/>
      <c r="E31" s="491"/>
      <c r="F31" s="477" t="s">
        <v>497</v>
      </c>
      <c r="G31" s="482" t="s">
        <v>419</v>
      </c>
      <c r="H31" s="483" t="s">
        <v>498</v>
      </c>
      <c r="I31" s="566">
        <f>SUM(I25:I30)</f>
        <v>413223</v>
      </c>
      <c r="J31" s="556">
        <f>SUM(J25:J30)</f>
        <v>714994</v>
      </c>
      <c r="K31" s="295"/>
      <c r="L31" s="295"/>
    </row>
    <row r="32" spans="1:12" ht="12.75">
      <c r="A32" s="498" t="s">
        <v>499</v>
      </c>
      <c r="B32" s="484" t="s">
        <v>174</v>
      </c>
      <c r="C32" s="479" t="s">
        <v>500</v>
      </c>
      <c r="D32" s="490"/>
      <c r="E32" s="491"/>
      <c r="F32" s="477" t="s">
        <v>501</v>
      </c>
      <c r="G32" s="478" t="s">
        <v>148</v>
      </c>
      <c r="H32" s="479" t="s">
        <v>502</v>
      </c>
      <c r="I32" s="565"/>
      <c r="J32" s="555"/>
      <c r="K32" s="295"/>
      <c r="L32" s="295"/>
    </row>
    <row r="33" spans="1:12" ht="12.75">
      <c r="A33" s="477" t="s">
        <v>503</v>
      </c>
      <c r="B33" s="482" t="s">
        <v>504</v>
      </c>
      <c r="C33" s="483" t="s">
        <v>505</v>
      </c>
      <c r="D33" s="490">
        <f>SUM(D28:D32)</f>
        <v>2300800</v>
      </c>
      <c r="E33" s="491">
        <f>SUM(E28:E32)</f>
        <v>2255133</v>
      </c>
      <c r="F33" s="477" t="s">
        <v>506</v>
      </c>
      <c r="G33" s="478" t="s">
        <v>153</v>
      </c>
      <c r="H33" s="479" t="s">
        <v>507</v>
      </c>
      <c r="I33" s="565">
        <v>155427</v>
      </c>
      <c r="J33" s="555">
        <v>158085</v>
      </c>
      <c r="K33" s="295"/>
      <c r="L33" s="295"/>
    </row>
    <row r="34" spans="1:12" ht="12.75">
      <c r="A34" s="477" t="s">
        <v>508</v>
      </c>
      <c r="B34" s="482" t="s">
        <v>509</v>
      </c>
      <c r="C34" s="483" t="s">
        <v>510</v>
      </c>
      <c r="D34" s="490">
        <f>D33+D27+D20+D11</f>
        <v>9434268</v>
      </c>
      <c r="E34" s="491">
        <f>SUM(E11,E20,E27,E33)</f>
        <v>9455952</v>
      </c>
      <c r="F34" s="477" t="s">
        <v>511</v>
      </c>
      <c r="G34" s="478" t="s">
        <v>170</v>
      </c>
      <c r="H34" s="479" t="s">
        <v>512</v>
      </c>
      <c r="I34" s="565">
        <v>10680</v>
      </c>
      <c r="J34" s="555">
        <v>28260</v>
      </c>
      <c r="K34" s="295"/>
      <c r="L34" s="295"/>
    </row>
    <row r="35" spans="1:12" ht="11.25" customHeight="1">
      <c r="A35" s="477" t="s">
        <v>513</v>
      </c>
      <c r="B35" s="478" t="s">
        <v>148</v>
      </c>
      <c r="C35" s="479" t="s">
        <v>514</v>
      </c>
      <c r="D35" s="480">
        <v>535</v>
      </c>
      <c r="E35" s="481">
        <v>374</v>
      </c>
      <c r="F35" s="477" t="s">
        <v>515</v>
      </c>
      <c r="G35" s="478"/>
      <c r="H35" s="492" t="s">
        <v>516</v>
      </c>
      <c r="I35" s="565">
        <v>4534</v>
      </c>
      <c r="J35" s="555">
        <v>8890</v>
      </c>
      <c r="K35" s="295"/>
      <c r="L35" s="295"/>
    </row>
    <row r="36" spans="1:12" ht="11.25" customHeight="1">
      <c r="A36" s="477" t="s">
        <v>517</v>
      </c>
      <c r="B36" s="478" t="s">
        <v>153</v>
      </c>
      <c r="C36" s="479" t="s">
        <v>518</v>
      </c>
      <c r="D36" s="480"/>
      <c r="E36" s="481"/>
      <c r="F36" s="477" t="s">
        <v>519</v>
      </c>
      <c r="G36" s="478"/>
      <c r="H36" s="492" t="s">
        <v>520</v>
      </c>
      <c r="I36" s="565">
        <v>6146</v>
      </c>
      <c r="J36" s="555">
        <v>19370</v>
      </c>
      <c r="K36" s="295"/>
      <c r="L36" s="295"/>
    </row>
    <row r="37" spans="1:12" ht="11.25" customHeight="1">
      <c r="A37" s="477" t="s">
        <v>521</v>
      </c>
      <c r="B37" s="478" t="s">
        <v>170</v>
      </c>
      <c r="C37" s="479" t="s">
        <v>522</v>
      </c>
      <c r="D37" s="480"/>
      <c r="E37" s="481"/>
      <c r="F37" s="477" t="s">
        <v>523</v>
      </c>
      <c r="G37" s="478" t="s">
        <v>172</v>
      </c>
      <c r="H37" s="479" t="s">
        <v>524</v>
      </c>
      <c r="I37" s="570">
        <v>24215</v>
      </c>
      <c r="J37" s="560">
        <v>25786</v>
      </c>
      <c r="K37" s="295"/>
      <c r="L37" s="295"/>
    </row>
    <row r="38" spans="1:12" ht="10.5" customHeight="1">
      <c r="A38" s="477" t="s">
        <v>525</v>
      </c>
      <c r="B38" s="478" t="s">
        <v>172</v>
      </c>
      <c r="C38" s="479" t="s">
        <v>526</v>
      </c>
      <c r="D38" s="480"/>
      <c r="E38" s="481"/>
      <c r="F38" s="477" t="s">
        <v>527</v>
      </c>
      <c r="G38" s="478"/>
      <c r="H38" s="499" t="s">
        <v>528</v>
      </c>
      <c r="I38" s="565"/>
      <c r="J38" s="555"/>
      <c r="K38" s="295"/>
      <c r="L38" s="295"/>
    </row>
    <row r="39" spans="1:12" ht="11.25" customHeight="1">
      <c r="A39" s="477" t="s">
        <v>529</v>
      </c>
      <c r="B39" s="478" t="s">
        <v>530</v>
      </c>
      <c r="C39" s="479" t="s">
        <v>531</v>
      </c>
      <c r="D39" s="480"/>
      <c r="E39" s="481"/>
      <c r="F39" s="477" t="s">
        <v>532</v>
      </c>
      <c r="G39" s="478"/>
      <c r="H39" s="499" t="s">
        <v>533</v>
      </c>
      <c r="I39" s="571"/>
      <c r="J39" s="561"/>
      <c r="K39" s="295"/>
      <c r="L39" s="295"/>
    </row>
    <row r="40" spans="1:12" ht="11.25" customHeight="1">
      <c r="A40" s="477" t="s">
        <v>534</v>
      </c>
      <c r="B40" s="478" t="s">
        <v>535</v>
      </c>
      <c r="C40" s="479" t="s">
        <v>536</v>
      </c>
      <c r="D40" s="480"/>
      <c r="E40" s="481"/>
      <c r="F40" s="477" t="s">
        <v>537</v>
      </c>
      <c r="G40" s="478"/>
      <c r="H40" s="499" t="s">
        <v>538</v>
      </c>
      <c r="I40" s="571"/>
      <c r="J40" s="561"/>
      <c r="K40" s="295"/>
      <c r="L40" s="295"/>
    </row>
    <row r="41" spans="1:12" ht="12.75">
      <c r="A41" s="477" t="s">
        <v>539</v>
      </c>
      <c r="B41" s="482" t="s">
        <v>419</v>
      </c>
      <c r="C41" s="483" t="s">
        <v>540</v>
      </c>
      <c r="D41" s="490">
        <f>SUM(D35:D40)</f>
        <v>535</v>
      </c>
      <c r="E41" s="491">
        <f>SUM(E35:E40)</f>
        <v>374</v>
      </c>
      <c r="F41" s="477" t="s">
        <v>541</v>
      </c>
      <c r="G41" s="478"/>
      <c r="H41" s="499" t="s">
        <v>542</v>
      </c>
      <c r="I41" s="565">
        <v>21074</v>
      </c>
      <c r="J41" s="555">
        <v>23587</v>
      </c>
      <c r="K41" s="295"/>
      <c r="L41" s="295"/>
    </row>
    <row r="42" spans="1:12" ht="11.25" customHeight="1">
      <c r="A42" s="477" t="s">
        <v>543</v>
      </c>
      <c r="B42" s="478" t="s">
        <v>148</v>
      </c>
      <c r="C42" s="479" t="s">
        <v>544</v>
      </c>
      <c r="D42" s="480">
        <v>3458</v>
      </c>
      <c r="E42" s="481">
        <v>4145</v>
      </c>
      <c r="F42" s="477" t="s">
        <v>545</v>
      </c>
      <c r="G42" s="482"/>
      <c r="H42" s="500" t="s">
        <v>546</v>
      </c>
      <c r="I42" s="565">
        <v>2669</v>
      </c>
      <c r="J42" s="555">
        <v>2065</v>
      </c>
      <c r="K42" s="295"/>
      <c r="L42" s="295"/>
    </row>
    <row r="43" spans="1:12" ht="10.5" customHeight="1">
      <c r="A43" s="477" t="s">
        <v>547</v>
      </c>
      <c r="B43" s="478" t="s">
        <v>153</v>
      </c>
      <c r="C43" s="479" t="s">
        <v>548</v>
      </c>
      <c r="D43" s="480">
        <v>72575</v>
      </c>
      <c r="E43" s="481">
        <v>116895</v>
      </c>
      <c r="F43" s="477" t="s">
        <v>549</v>
      </c>
      <c r="G43" s="478"/>
      <c r="H43" s="499" t="s">
        <v>550</v>
      </c>
      <c r="I43" s="565"/>
      <c r="J43" s="555"/>
      <c r="K43" s="295"/>
      <c r="L43" s="295"/>
    </row>
    <row r="44" spans="1:12" ht="11.25" customHeight="1">
      <c r="A44" s="477" t="s">
        <v>551</v>
      </c>
      <c r="B44" s="478" t="s">
        <v>170</v>
      </c>
      <c r="C44" s="479" t="s">
        <v>502</v>
      </c>
      <c r="D44" s="480">
        <v>17796</v>
      </c>
      <c r="E44" s="481">
        <v>3704</v>
      </c>
      <c r="F44" s="477" t="s">
        <v>552</v>
      </c>
      <c r="G44" s="478"/>
      <c r="H44" s="499" t="s">
        <v>553</v>
      </c>
      <c r="I44" s="571"/>
      <c r="J44" s="561"/>
      <c r="K44" s="295"/>
      <c r="L44" s="295"/>
    </row>
    <row r="45" spans="1:12" ht="10.5" customHeight="1">
      <c r="A45" s="477" t="s">
        <v>554</v>
      </c>
      <c r="B45" s="478" t="s">
        <v>172</v>
      </c>
      <c r="C45" s="479" t="s">
        <v>555</v>
      </c>
      <c r="D45" s="480">
        <v>83910</v>
      </c>
      <c r="E45" s="481">
        <v>14050</v>
      </c>
      <c r="F45" s="477" t="s">
        <v>556</v>
      </c>
      <c r="G45" s="478"/>
      <c r="H45" s="499" t="s">
        <v>557</v>
      </c>
      <c r="I45" s="571"/>
      <c r="J45" s="561"/>
      <c r="K45" s="295"/>
      <c r="L45" s="295"/>
    </row>
    <row r="46" spans="1:12" ht="10.5" customHeight="1">
      <c r="A46" s="477" t="s">
        <v>558</v>
      </c>
      <c r="B46" s="478"/>
      <c r="C46" s="479" t="s">
        <v>559</v>
      </c>
      <c r="D46" s="480"/>
      <c r="E46" s="481"/>
      <c r="F46" s="477" t="s">
        <v>560</v>
      </c>
      <c r="G46" s="482"/>
      <c r="H46" s="499" t="s">
        <v>561</v>
      </c>
      <c r="I46" s="566"/>
      <c r="J46" s="556"/>
      <c r="K46" s="295"/>
      <c r="L46" s="295"/>
    </row>
    <row r="47" spans="1:12" ht="10.5" customHeight="1">
      <c r="A47" s="477" t="s">
        <v>562</v>
      </c>
      <c r="B47" s="478"/>
      <c r="C47" s="500" t="s">
        <v>563</v>
      </c>
      <c r="D47" s="480"/>
      <c r="E47" s="481"/>
      <c r="F47" s="477" t="s">
        <v>564</v>
      </c>
      <c r="G47" s="482"/>
      <c r="H47" s="500" t="s">
        <v>565</v>
      </c>
      <c r="I47" s="566"/>
      <c r="J47" s="556"/>
      <c r="K47" s="295"/>
      <c r="L47" s="295"/>
    </row>
    <row r="48" spans="1:12" ht="11.25" customHeight="1">
      <c r="A48" s="477" t="s">
        <v>566</v>
      </c>
      <c r="B48" s="478"/>
      <c r="C48" s="500" t="s">
        <v>567</v>
      </c>
      <c r="D48" s="480"/>
      <c r="E48" s="481"/>
      <c r="F48" s="477" t="s">
        <v>568</v>
      </c>
      <c r="G48" s="482"/>
      <c r="H48" s="500" t="s">
        <v>569</v>
      </c>
      <c r="I48" s="566"/>
      <c r="J48" s="556"/>
      <c r="K48" s="295"/>
      <c r="L48" s="295"/>
    </row>
    <row r="49" spans="1:12" ht="11.25" customHeight="1">
      <c r="A49" s="477" t="s">
        <v>570</v>
      </c>
      <c r="B49" s="478"/>
      <c r="C49" s="500" t="s">
        <v>571</v>
      </c>
      <c r="D49" s="480"/>
      <c r="E49" s="481"/>
      <c r="F49" s="477" t="s">
        <v>572</v>
      </c>
      <c r="G49" s="482"/>
      <c r="H49" s="500" t="s">
        <v>573</v>
      </c>
      <c r="I49" s="566"/>
      <c r="J49" s="556"/>
      <c r="K49" s="295"/>
      <c r="L49" s="295"/>
    </row>
    <row r="50" spans="1:12" ht="11.25" customHeight="1">
      <c r="A50" s="477" t="s">
        <v>574</v>
      </c>
      <c r="B50" s="478"/>
      <c r="C50" s="500" t="s">
        <v>575</v>
      </c>
      <c r="D50" s="480"/>
      <c r="E50" s="481"/>
      <c r="F50" s="477" t="s">
        <v>576</v>
      </c>
      <c r="G50" s="482"/>
      <c r="H50" s="500" t="s">
        <v>577</v>
      </c>
      <c r="I50" s="566"/>
      <c r="J50" s="556"/>
      <c r="K50" s="295"/>
      <c r="L50" s="295"/>
    </row>
    <row r="51" spans="1:12" ht="12.75">
      <c r="A51" s="477" t="s">
        <v>578</v>
      </c>
      <c r="B51" s="482" t="s">
        <v>450</v>
      </c>
      <c r="C51" s="483" t="s">
        <v>579</v>
      </c>
      <c r="D51" s="490">
        <f>SUM(D42:D50)</f>
        <v>177739</v>
      </c>
      <c r="E51" s="491">
        <f>SUM(E42:E50)</f>
        <v>138794</v>
      </c>
      <c r="F51" s="477" t="s">
        <v>580</v>
      </c>
      <c r="G51" s="478"/>
      <c r="H51" s="500" t="s">
        <v>581</v>
      </c>
      <c r="I51" s="565"/>
      <c r="J51" s="555"/>
      <c r="K51" s="295"/>
      <c r="L51" s="295"/>
    </row>
    <row r="52" spans="1:12" ht="12.75">
      <c r="A52" s="477" t="s">
        <v>582</v>
      </c>
      <c r="B52" s="478" t="s">
        <v>148</v>
      </c>
      <c r="C52" s="479" t="s">
        <v>583</v>
      </c>
      <c r="D52" s="480"/>
      <c r="E52" s="481"/>
      <c r="F52" s="477" t="s">
        <v>584</v>
      </c>
      <c r="G52" s="478"/>
      <c r="H52" s="500" t="s">
        <v>585</v>
      </c>
      <c r="I52" s="565">
        <v>100</v>
      </c>
      <c r="J52" s="555">
        <v>134</v>
      </c>
      <c r="K52" s="295"/>
      <c r="L52" s="295"/>
    </row>
    <row r="53" spans="1:12" ht="12.75">
      <c r="A53" s="477" t="s">
        <v>586</v>
      </c>
      <c r="B53" s="478" t="s">
        <v>153</v>
      </c>
      <c r="C53" s="479" t="s">
        <v>587</v>
      </c>
      <c r="D53" s="480">
        <v>24807</v>
      </c>
      <c r="E53" s="481">
        <v>24836</v>
      </c>
      <c r="F53" s="477" t="s">
        <v>588</v>
      </c>
      <c r="G53" s="478"/>
      <c r="H53" s="500" t="s">
        <v>589</v>
      </c>
      <c r="I53" s="565">
        <v>372</v>
      </c>
      <c r="J53" s="555"/>
      <c r="K53" s="295"/>
      <c r="L53" s="295"/>
    </row>
    <row r="54" spans="1:12" ht="12.75">
      <c r="A54" s="477" t="s">
        <v>590</v>
      </c>
      <c r="B54" s="482" t="s">
        <v>479</v>
      </c>
      <c r="C54" s="483" t="s">
        <v>591</v>
      </c>
      <c r="D54" s="490">
        <f>SUM(D52:D53)</f>
        <v>24807</v>
      </c>
      <c r="E54" s="491">
        <f>SUM(E52:E53)</f>
        <v>24836</v>
      </c>
      <c r="F54" s="477" t="s">
        <v>592</v>
      </c>
      <c r="G54" s="478"/>
      <c r="H54" s="500" t="s">
        <v>593</v>
      </c>
      <c r="I54" s="565"/>
      <c r="J54" s="555"/>
      <c r="K54" s="295"/>
      <c r="L54" s="295"/>
    </row>
    <row r="55" spans="1:12" ht="12.75">
      <c r="A55" s="477" t="s">
        <v>594</v>
      </c>
      <c r="B55" s="478" t="s">
        <v>148</v>
      </c>
      <c r="C55" s="479" t="s">
        <v>595</v>
      </c>
      <c r="D55" s="480">
        <v>319</v>
      </c>
      <c r="E55" s="481">
        <v>565</v>
      </c>
      <c r="F55" s="477" t="s">
        <v>596</v>
      </c>
      <c r="G55" s="482" t="s">
        <v>450</v>
      </c>
      <c r="H55" s="483" t="s">
        <v>597</v>
      </c>
      <c r="I55" s="566">
        <f>I37+I32+I33+I34</f>
        <v>190322</v>
      </c>
      <c r="J55" s="556">
        <f>SUM(J32:J34,J37)</f>
        <v>212131</v>
      </c>
      <c r="K55" s="295"/>
      <c r="L55" s="295"/>
    </row>
    <row r="56" spans="1:12" ht="12.75">
      <c r="A56" s="477" t="s">
        <v>598</v>
      </c>
      <c r="B56" s="478" t="s">
        <v>153</v>
      </c>
      <c r="C56" s="479" t="s">
        <v>599</v>
      </c>
      <c r="D56" s="480">
        <v>136245</v>
      </c>
      <c r="E56" s="481">
        <v>121173</v>
      </c>
      <c r="F56" s="477" t="s">
        <v>600</v>
      </c>
      <c r="G56" s="478" t="s">
        <v>148</v>
      </c>
      <c r="H56" s="479" t="s">
        <v>601</v>
      </c>
      <c r="I56" s="565">
        <v>1214</v>
      </c>
      <c r="J56" s="555">
        <v>2876</v>
      </c>
      <c r="K56" s="295"/>
      <c r="L56" s="295"/>
    </row>
    <row r="57" spans="1:12" ht="12.75">
      <c r="A57" s="477" t="s">
        <v>602</v>
      </c>
      <c r="B57" s="478" t="s">
        <v>170</v>
      </c>
      <c r="C57" s="479" t="s">
        <v>603</v>
      </c>
      <c r="D57" s="480"/>
      <c r="E57" s="481"/>
      <c r="F57" s="477" t="s">
        <v>604</v>
      </c>
      <c r="G57" s="478" t="s">
        <v>153</v>
      </c>
      <c r="H57" s="479" t="s">
        <v>605</v>
      </c>
      <c r="I57" s="565">
        <v>106777</v>
      </c>
      <c r="J57" s="555">
        <v>98517</v>
      </c>
      <c r="K57" s="295"/>
      <c r="L57" s="295"/>
    </row>
    <row r="58" spans="1:12" ht="11.25" customHeight="1">
      <c r="A58" s="477" t="s">
        <v>606</v>
      </c>
      <c r="B58" s="478" t="s">
        <v>172</v>
      </c>
      <c r="C58" s="479" t="s">
        <v>607</v>
      </c>
      <c r="D58" s="480">
        <v>3066</v>
      </c>
      <c r="E58" s="481"/>
      <c r="F58" s="477" t="s">
        <v>608</v>
      </c>
      <c r="G58" s="478" t="s">
        <v>170</v>
      </c>
      <c r="H58" s="479" t="s">
        <v>609</v>
      </c>
      <c r="I58" s="566"/>
      <c r="J58" s="556"/>
      <c r="K58" s="295"/>
      <c r="L58" s="295"/>
    </row>
    <row r="59" spans="1:12" ht="12.75">
      <c r="A59" s="477" t="s">
        <v>610</v>
      </c>
      <c r="B59" s="482" t="s">
        <v>504</v>
      </c>
      <c r="C59" s="483" t="s">
        <v>611</v>
      </c>
      <c r="D59" s="490">
        <f>SUM(D55:D58)</f>
        <v>139630</v>
      </c>
      <c r="E59" s="491">
        <f>SUM(E55:E58)</f>
        <v>121738</v>
      </c>
      <c r="F59" s="477" t="s">
        <v>612</v>
      </c>
      <c r="G59" s="478" t="s">
        <v>172</v>
      </c>
      <c r="H59" s="479" t="s">
        <v>613</v>
      </c>
      <c r="I59" s="565">
        <v>3066</v>
      </c>
      <c r="J59" s="555"/>
      <c r="K59" s="295"/>
      <c r="L59" s="295"/>
    </row>
    <row r="60" spans="1:12" ht="12.75">
      <c r="A60" s="477" t="s">
        <v>614</v>
      </c>
      <c r="B60" s="478" t="s">
        <v>148</v>
      </c>
      <c r="C60" s="479" t="s">
        <v>615</v>
      </c>
      <c r="D60" s="480">
        <v>3953</v>
      </c>
      <c r="E60" s="481">
        <v>3001</v>
      </c>
      <c r="F60" s="477" t="s">
        <v>616</v>
      </c>
      <c r="G60" s="478"/>
      <c r="H60" s="479" t="s">
        <v>617</v>
      </c>
      <c r="I60" s="565">
        <v>3066</v>
      </c>
      <c r="J60" s="555"/>
      <c r="K60" s="295"/>
      <c r="L60" s="295"/>
    </row>
    <row r="61" spans="1:12" ht="12.75">
      <c r="A61" s="477" t="s">
        <v>618</v>
      </c>
      <c r="B61" s="478" t="s">
        <v>153</v>
      </c>
      <c r="C61" s="479" t="s">
        <v>619</v>
      </c>
      <c r="D61" s="480">
        <v>11361</v>
      </c>
      <c r="E61" s="481">
        <v>56663</v>
      </c>
      <c r="F61" s="477" t="s">
        <v>620</v>
      </c>
      <c r="G61" s="478"/>
      <c r="H61" s="479" t="s">
        <v>621</v>
      </c>
      <c r="I61" s="565"/>
      <c r="J61" s="555"/>
      <c r="K61" s="295"/>
      <c r="L61" s="295"/>
    </row>
    <row r="62" spans="1:12" ht="11.25" customHeight="1">
      <c r="A62" s="477" t="s">
        <v>622</v>
      </c>
      <c r="B62" s="478" t="s">
        <v>170</v>
      </c>
      <c r="C62" s="479" t="s">
        <v>623</v>
      </c>
      <c r="D62" s="480">
        <v>20</v>
      </c>
      <c r="E62" s="481">
        <v>20</v>
      </c>
      <c r="F62" s="477" t="s">
        <v>624</v>
      </c>
      <c r="G62" s="482" t="s">
        <v>479</v>
      </c>
      <c r="H62" s="483" t="s">
        <v>625</v>
      </c>
      <c r="I62" s="566">
        <f>SUM(I56:I59)</f>
        <v>111057</v>
      </c>
      <c r="J62" s="556">
        <f>SUM(J56:J59)</f>
        <v>101393</v>
      </c>
      <c r="K62" s="295"/>
      <c r="L62" s="295"/>
    </row>
    <row r="63" spans="1:12" ht="10.5" customHeight="1">
      <c r="A63" s="477" t="s">
        <v>626</v>
      </c>
      <c r="B63" s="478" t="s">
        <v>172</v>
      </c>
      <c r="C63" s="479" t="s">
        <v>627</v>
      </c>
      <c r="D63" s="480"/>
      <c r="E63" s="481"/>
      <c r="F63" s="477" t="s">
        <v>628</v>
      </c>
      <c r="G63" s="482" t="s">
        <v>629</v>
      </c>
      <c r="H63" s="483" t="s">
        <v>630</v>
      </c>
      <c r="I63" s="566">
        <f>SUM(I31+I55+I62)</f>
        <v>714602</v>
      </c>
      <c r="J63" s="556">
        <f>SUM(J31,J55,J62)</f>
        <v>1028518</v>
      </c>
      <c r="K63" s="295"/>
      <c r="L63" s="295"/>
    </row>
    <row r="64" spans="1:12" ht="10.5" customHeight="1">
      <c r="A64" s="477" t="s">
        <v>631</v>
      </c>
      <c r="B64" s="482" t="s">
        <v>632</v>
      </c>
      <c r="C64" s="483" t="s">
        <v>633</v>
      </c>
      <c r="D64" s="490">
        <f>SUM(D60:D63)</f>
        <v>15334</v>
      </c>
      <c r="E64" s="491">
        <f>SUM(E60:E63)</f>
        <v>59684</v>
      </c>
      <c r="F64" s="477"/>
      <c r="G64" s="501"/>
      <c r="H64" s="479"/>
      <c r="I64" s="565"/>
      <c r="J64" s="555"/>
      <c r="K64" s="295"/>
      <c r="L64" s="295"/>
    </row>
    <row r="65" spans="1:12" ht="11.25" customHeight="1" thickBot="1">
      <c r="A65" s="502" t="s">
        <v>634</v>
      </c>
      <c r="B65" s="503" t="s">
        <v>635</v>
      </c>
      <c r="C65" s="504" t="s">
        <v>636</v>
      </c>
      <c r="D65" s="505">
        <f>D41+D51+D54+D59+D64</f>
        <v>358045</v>
      </c>
      <c r="E65" s="506">
        <f>SUM(E41,E51,E54,E59,E64)</f>
        <v>345426</v>
      </c>
      <c r="F65" s="502"/>
      <c r="G65" s="507"/>
      <c r="H65" s="508"/>
      <c r="I65" s="572"/>
      <c r="J65" s="562"/>
      <c r="K65" s="295"/>
      <c r="L65" s="295"/>
    </row>
    <row r="66" spans="1:12" ht="11.25" customHeight="1" thickBot="1">
      <c r="A66" s="509" t="s">
        <v>637</v>
      </c>
      <c r="B66" s="510" t="s">
        <v>638</v>
      </c>
      <c r="C66" s="510"/>
      <c r="D66" s="511">
        <f>SUM(D65+D34)</f>
        <v>9792313</v>
      </c>
      <c r="E66" s="512">
        <f>SUM(E34,E65)</f>
        <v>9801378</v>
      </c>
      <c r="F66" s="509" t="s">
        <v>639</v>
      </c>
      <c r="G66" s="513" t="s">
        <v>640</v>
      </c>
      <c r="H66" s="514"/>
      <c r="I66" s="573">
        <f>SUM(I8,I24,I63)</f>
        <v>9792313</v>
      </c>
      <c r="J66" s="563">
        <f>SUM(J8,J24,J63)</f>
        <v>9801378</v>
      </c>
      <c r="K66" s="295"/>
      <c r="L66" s="295"/>
    </row>
  </sheetData>
  <mergeCells count="7">
    <mergeCell ref="A1:L1"/>
    <mergeCell ref="A2:H2"/>
    <mergeCell ref="A3:B3"/>
    <mergeCell ref="D3:E3"/>
    <mergeCell ref="F3:G3"/>
    <mergeCell ref="I3:J3"/>
    <mergeCell ref="I2:J2"/>
  </mergeCells>
  <printOptions horizontalCentered="1"/>
  <pageMargins left="0.27569444444444446" right="0.39375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pane xSplit="1" ySplit="9" topLeftCell="F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S3" sqref="S3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57421875" style="0" bestFit="1" customWidth="1"/>
    <col min="4" max="4" width="6.421875" style="0" bestFit="1" customWidth="1"/>
    <col min="5" max="5" width="5.57421875" style="0" customWidth="1"/>
    <col min="6" max="7" width="5.7109375" style="0" bestFit="1" customWidth="1"/>
    <col min="8" max="8" width="6.00390625" style="0" customWidth="1"/>
    <col min="9" max="9" width="6.421875" style="0" customWidth="1"/>
    <col min="10" max="10" width="6.140625" style="0" customWidth="1"/>
    <col min="11" max="11" width="5.140625" style="0" customWidth="1"/>
    <col min="12" max="12" width="6.421875" style="0" bestFit="1" customWidth="1"/>
    <col min="13" max="13" width="4.8515625" style="0" bestFit="1" customWidth="1"/>
    <col min="14" max="14" width="6.421875" style="0" bestFit="1" customWidth="1"/>
    <col min="15" max="15" width="5.7109375" style="0" bestFit="1" customWidth="1"/>
    <col min="16" max="16" width="5.140625" style="0" customWidth="1"/>
    <col min="17" max="19" width="6.57421875" style="0" bestFit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8" t="s">
        <v>5</v>
      </c>
      <c r="Q1" s="12"/>
      <c r="R1" s="2"/>
      <c r="S1" s="12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9"/>
      <c r="Q2" s="12"/>
      <c r="R2" s="48"/>
      <c r="S2" s="8" t="s">
        <v>813</v>
      </c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12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/>
      <c r="Q4" s="12"/>
      <c r="R4" s="2"/>
      <c r="S4" s="2"/>
    </row>
    <row r="5" spans="1:19" ht="20.25">
      <c r="A5" s="3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9.5" customHeight="1">
      <c r="A6" s="647" t="s">
        <v>673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</row>
    <row r="7" spans="1:19" ht="16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28"/>
      <c r="R7" s="628" t="s">
        <v>0</v>
      </c>
      <c r="S7" s="1"/>
    </row>
    <row r="8" spans="1:19" ht="19.5" customHeight="1">
      <c r="A8" s="65"/>
      <c r="B8" s="63" t="s">
        <v>6</v>
      </c>
      <c r="C8" s="5"/>
      <c r="D8" s="5"/>
      <c r="E8" s="5" t="s">
        <v>7</v>
      </c>
      <c r="F8" s="5"/>
      <c r="G8" s="5"/>
      <c r="H8" s="5" t="s">
        <v>8</v>
      </c>
      <c r="I8" s="5"/>
      <c r="J8" s="5"/>
      <c r="K8" s="5" t="s">
        <v>9</v>
      </c>
      <c r="L8" s="5"/>
      <c r="M8" s="5"/>
      <c r="N8" s="5" t="s">
        <v>40</v>
      </c>
      <c r="O8" s="5"/>
      <c r="P8" s="44"/>
      <c r="Q8" s="5" t="s">
        <v>10</v>
      </c>
      <c r="R8" s="5"/>
      <c r="S8" s="6"/>
    </row>
    <row r="9" spans="1:19" ht="19.5" customHeight="1">
      <c r="A9" s="87" t="s">
        <v>1</v>
      </c>
      <c r="B9" s="64" t="s">
        <v>11</v>
      </c>
      <c r="C9" s="50" t="s">
        <v>12</v>
      </c>
      <c r="D9" s="50" t="s">
        <v>13</v>
      </c>
      <c r="E9" s="50" t="s">
        <v>11</v>
      </c>
      <c r="F9" s="50" t="s">
        <v>12</v>
      </c>
      <c r="G9" s="50" t="s">
        <v>13</v>
      </c>
      <c r="H9" s="50" t="s">
        <v>11</v>
      </c>
      <c r="I9" s="50" t="s">
        <v>12</v>
      </c>
      <c r="J9" s="50" t="s">
        <v>13</v>
      </c>
      <c r="K9" s="50" t="s">
        <v>11</v>
      </c>
      <c r="L9" s="50" t="s">
        <v>12</v>
      </c>
      <c r="M9" s="50" t="s">
        <v>13</v>
      </c>
      <c r="N9" s="50" t="s">
        <v>12</v>
      </c>
      <c r="O9" s="50" t="s">
        <v>13</v>
      </c>
      <c r="P9" s="50" t="s">
        <v>14</v>
      </c>
      <c r="Q9" s="50" t="s">
        <v>11</v>
      </c>
      <c r="R9" s="50" t="s">
        <v>12</v>
      </c>
      <c r="S9" s="51" t="s">
        <v>13</v>
      </c>
    </row>
    <row r="10" spans="1:19" ht="19.5" customHeight="1">
      <c r="A10" s="53" t="s">
        <v>51</v>
      </c>
      <c r="B10" s="66">
        <v>62194</v>
      </c>
      <c r="C10" s="67">
        <v>63063</v>
      </c>
      <c r="D10" s="67">
        <v>46442</v>
      </c>
      <c r="E10" s="67">
        <v>0</v>
      </c>
      <c r="F10" s="67">
        <v>0</v>
      </c>
      <c r="G10" s="67">
        <v>0</v>
      </c>
      <c r="H10" s="88">
        <v>19485</v>
      </c>
      <c r="I10" s="67">
        <v>25185</v>
      </c>
      <c r="J10" s="67">
        <v>25185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f>SUM(B10,E10,H10,K10)</f>
        <v>81679</v>
      </c>
      <c r="R10" s="67">
        <f>SUM(C10,F10,I10,L10,N10)</f>
        <v>88248</v>
      </c>
      <c r="S10" s="604">
        <f>SUM(D10,G10,J10,M10,O10)</f>
        <v>71627</v>
      </c>
    </row>
    <row r="11" spans="1:19" ht="19.5" customHeight="1">
      <c r="A11" s="53" t="s">
        <v>52</v>
      </c>
      <c r="B11" s="66">
        <v>3344</v>
      </c>
      <c r="C11" s="67">
        <v>5304</v>
      </c>
      <c r="D11" s="67">
        <v>5297</v>
      </c>
      <c r="E11" s="67">
        <v>0</v>
      </c>
      <c r="F11" s="67">
        <v>0</v>
      </c>
      <c r="G11" s="67">
        <v>0</v>
      </c>
      <c r="H11" s="67">
        <v>0</v>
      </c>
      <c r="I11" s="67">
        <v>2061</v>
      </c>
      <c r="J11" s="67">
        <v>2061</v>
      </c>
      <c r="K11" s="67">
        <v>0</v>
      </c>
      <c r="L11" s="67">
        <v>0</v>
      </c>
      <c r="M11" s="67">
        <v>0</v>
      </c>
      <c r="N11" s="67">
        <v>243</v>
      </c>
      <c r="O11" s="67">
        <v>243</v>
      </c>
      <c r="P11" s="67">
        <v>0</v>
      </c>
      <c r="Q11" s="67">
        <f aca="true" t="shared" si="0" ref="Q11:Q19">SUM(B11,E11,H11,K11)</f>
        <v>3344</v>
      </c>
      <c r="R11" s="67">
        <f aca="true" t="shared" si="1" ref="R11:R19">SUM(C11,F11,I11,L11,N11)</f>
        <v>7608</v>
      </c>
      <c r="S11" s="604">
        <f aca="true" t="shared" si="2" ref="S11:S19">SUM(D11,G11,J11,M11,O11)</f>
        <v>7601</v>
      </c>
    </row>
    <row r="12" spans="1:19" s="52" customFormat="1" ht="19.5" customHeight="1">
      <c r="A12" s="89" t="s">
        <v>53</v>
      </c>
      <c r="B12" s="69">
        <v>3000</v>
      </c>
      <c r="C12" s="68">
        <v>3356</v>
      </c>
      <c r="D12" s="68">
        <v>3357</v>
      </c>
      <c r="E12" s="68">
        <v>0</v>
      </c>
      <c r="F12" s="68">
        <v>0</v>
      </c>
      <c r="G12" s="68">
        <v>0</v>
      </c>
      <c r="H12" s="68">
        <v>0</v>
      </c>
      <c r="I12" s="68">
        <v>1058</v>
      </c>
      <c r="J12" s="68">
        <v>1058</v>
      </c>
      <c r="K12" s="67">
        <v>0</v>
      </c>
      <c r="L12" s="67">
        <v>0</v>
      </c>
      <c r="M12" s="67">
        <v>0</v>
      </c>
      <c r="N12" s="68">
        <v>0</v>
      </c>
      <c r="O12" s="68">
        <v>0</v>
      </c>
      <c r="P12" s="67">
        <v>0</v>
      </c>
      <c r="Q12" s="67">
        <f t="shared" si="0"/>
        <v>3000</v>
      </c>
      <c r="R12" s="67">
        <f t="shared" si="1"/>
        <v>4414</v>
      </c>
      <c r="S12" s="604">
        <f t="shared" si="2"/>
        <v>4415</v>
      </c>
    </row>
    <row r="13" spans="1:19" ht="19.5" customHeight="1">
      <c r="A13" s="89" t="s">
        <v>54</v>
      </c>
      <c r="B13" s="69">
        <v>5848</v>
      </c>
      <c r="C13" s="68">
        <v>6704</v>
      </c>
      <c r="D13" s="68">
        <v>8654</v>
      </c>
      <c r="E13" s="68">
        <v>0</v>
      </c>
      <c r="F13" s="68">
        <v>0</v>
      </c>
      <c r="G13" s="68">
        <v>0</v>
      </c>
      <c r="H13" s="68">
        <v>0</v>
      </c>
      <c r="I13" s="68">
        <v>23288</v>
      </c>
      <c r="J13" s="68">
        <v>21045</v>
      </c>
      <c r="K13" s="67">
        <v>0</v>
      </c>
      <c r="L13" s="67">
        <v>0</v>
      </c>
      <c r="M13" s="67">
        <v>0</v>
      </c>
      <c r="N13" s="68">
        <v>0</v>
      </c>
      <c r="O13" s="68">
        <v>0</v>
      </c>
      <c r="P13" s="67">
        <v>0</v>
      </c>
      <c r="Q13" s="67">
        <f t="shared" si="0"/>
        <v>5848</v>
      </c>
      <c r="R13" s="67">
        <f t="shared" si="1"/>
        <v>29992</v>
      </c>
      <c r="S13" s="604">
        <f t="shared" si="2"/>
        <v>29699</v>
      </c>
    </row>
    <row r="14" spans="1:19" ht="19.5" customHeight="1">
      <c r="A14" s="89" t="s">
        <v>55</v>
      </c>
      <c r="B14" s="69">
        <v>1144</v>
      </c>
      <c r="C14" s="68">
        <v>1142</v>
      </c>
      <c r="D14" s="68">
        <v>1142</v>
      </c>
      <c r="E14" s="68">
        <v>0</v>
      </c>
      <c r="F14" s="68">
        <v>0</v>
      </c>
      <c r="G14" s="68">
        <v>0</v>
      </c>
      <c r="H14" s="68">
        <v>0</v>
      </c>
      <c r="I14" s="68">
        <v>117</v>
      </c>
      <c r="J14" s="68">
        <v>117</v>
      </c>
      <c r="K14" s="67">
        <v>0</v>
      </c>
      <c r="L14" s="67">
        <v>0</v>
      </c>
      <c r="M14" s="67">
        <v>0</v>
      </c>
      <c r="N14" s="68">
        <v>0</v>
      </c>
      <c r="O14" s="68">
        <v>0</v>
      </c>
      <c r="P14" s="67">
        <v>0</v>
      </c>
      <c r="Q14" s="67">
        <f t="shared" si="0"/>
        <v>1144</v>
      </c>
      <c r="R14" s="67">
        <f t="shared" si="1"/>
        <v>1259</v>
      </c>
      <c r="S14" s="604">
        <f t="shared" si="2"/>
        <v>1259</v>
      </c>
    </row>
    <row r="15" spans="1:19" ht="19.5" customHeight="1">
      <c r="A15" s="89" t="s">
        <v>56</v>
      </c>
      <c r="B15" s="69">
        <v>6851</v>
      </c>
      <c r="C15" s="68">
        <v>8223</v>
      </c>
      <c r="D15" s="68">
        <v>9042</v>
      </c>
      <c r="E15" s="68">
        <v>9000</v>
      </c>
      <c r="F15" s="68">
        <v>8609</v>
      </c>
      <c r="G15" s="68">
        <v>8609</v>
      </c>
      <c r="H15" s="68">
        <v>0</v>
      </c>
      <c r="I15" s="68">
        <v>21002</v>
      </c>
      <c r="J15" s="68">
        <v>20183</v>
      </c>
      <c r="K15" s="67">
        <v>0</v>
      </c>
      <c r="L15" s="67">
        <v>0</v>
      </c>
      <c r="M15" s="67">
        <v>0</v>
      </c>
      <c r="N15" s="68">
        <v>33504</v>
      </c>
      <c r="O15" s="68">
        <v>33504</v>
      </c>
      <c r="P15" s="67">
        <v>0</v>
      </c>
      <c r="Q15" s="67">
        <f t="shared" si="0"/>
        <v>15851</v>
      </c>
      <c r="R15" s="67">
        <f t="shared" si="1"/>
        <v>71338</v>
      </c>
      <c r="S15" s="604">
        <f t="shared" si="2"/>
        <v>71338</v>
      </c>
    </row>
    <row r="16" spans="1:19" ht="19.5" customHeight="1">
      <c r="A16" s="89" t="s">
        <v>693</v>
      </c>
      <c r="B16" s="69">
        <v>0</v>
      </c>
      <c r="C16" s="68">
        <v>0</v>
      </c>
      <c r="D16" s="68">
        <v>4159</v>
      </c>
      <c r="E16" s="68">
        <v>0</v>
      </c>
      <c r="F16" s="68">
        <v>24537</v>
      </c>
      <c r="G16" s="68">
        <v>24712</v>
      </c>
      <c r="H16" s="68">
        <v>0</v>
      </c>
      <c r="I16" s="68">
        <v>9330</v>
      </c>
      <c r="J16" s="68">
        <v>10613</v>
      </c>
      <c r="K16" s="67">
        <v>0</v>
      </c>
      <c r="L16" s="67">
        <v>0</v>
      </c>
      <c r="M16" s="67">
        <v>0</v>
      </c>
      <c r="N16" s="68">
        <v>0</v>
      </c>
      <c r="O16" s="68">
        <v>0</v>
      </c>
      <c r="P16" s="67">
        <v>0</v>
      </c>
      <c r="Q16" s="67">
        <f t="shared" si="0"/>
        <v>0</v>
      </c>
      <c r="R16" s="67">
        <f t="shared" si="1"/>
        <v>33867</v>
      </c>
      <c r="S16" s="604">
        <f t="shared" si="2"/>
        <v>39484</v>
      </c>
    </row>
    <row r="17" spans="1:19" s="52" customFormat="1" ht="19.5" customHeight="1">
      <c r="A17" s="89" t="s">
        <v>694</v>
      </c>
      <c r="B17" s="69">
        <v>5300</v>
      </c>
      <c r="C17" s="68">
        <v>7655</v>
      </c>
      <c r="D17" s="68">
        <v>7655</v>
      </c>
      <c r="E17" s="68">
        <v>0</v>
      </c>
      <c r="F17" s="68">
        <v>0</v>
      </c>
      <c r="G17" s="68">
        <v>0</v>
      </c>
      <c r="H17" s="68">
        <v>0</v>
      </c>
      <c r="I17" s="68">
        <v>184</v>
      </c>
      <c r="J17" s="68">
        <v>184</v>
      </c>
      <c r="K17" s="67">
        <v>0</v>
      </c>
      <c r="L17" s="67">
        <v>0</v>
      </c>
      <c r="M17" s="67">
        <v>0</v>
      </c>
      <c r="N17" s="68">
        <v>4810</v>
      </c>
      <c r="O17" s="68">
        <v>4810</v>
      </c>
      <c r="P17" s="67">
        <v>0</v>
      </c>
      <c r="Q17" s="67">
        <f t="shared" si="0"/>
        <v>5300</v>
      </c>
      <c r="R17" s="67">
        <f t="shared" si="1"/>
        <v>12649</v>
      </c>
      <c r="S17" s="604">
        <f t="shared" si="2"/>
        <v>12649</v>
      </c>
    </row>
    <row r="18" spans="1:19" s="52" customFormat="1" ht="19.5" customHeight="1">
      <c r="A18" s="89" t="s">
        <v>695</v>
      </c>
      <c r="B18" s="69">
        <v>900</v>
      </c>
      <c r="C18" s="68">
        <v>901</v>
      </c>
      <c r="D18" s="68">
        <v>858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7">
        <v>0</v>
      </c>
      <c r="L18" s="67">
        <v>0</v>
      </c>
      <c r="M18" s="67">
        <v>0</v>
      </c>
      <c r="N18" s="68">
        <v>0</v>
      </c>
      <c r="O18" s="68">
        <v>0</v>
      </c>
      <c r="P18" s="67">
        <v>0</v>
      </c>
      <c r="Q18" s="67">
        <f t="shared" si="0"/>
        <v>900</v>
      </c>
      <c r="R18" s="67">
        <f t="shared" si="1"/>
        <v>901</v>
      </c>
      <c r="S18" s="604">
        <f t="shared" si="2"/>
        <v>858</v>
      </c>
    </row>
    <row r="19" spans="1:19" s="52" customFormat="1" ht="19.5" customHeight="1" thickBot="1">
      <c r="A19" s="519" t="s">
        <v>696</v>
      </c>
      <c r="B19" s="602">
        <v>3200</v>
      </c>
      <c r="C19" s="603">
        <v>4493</v>
      </c>
      <c r="D19" s="603">
        <v>4595</v>
      </c>
      <c r="E19" s="603">
        <v>0</v>
      </c>
      <c r="F19" s="603">
        <v>1352</v>
      </c>
      <c r="G19" s="603">
        <v>1250</v>
      </c>
      <c r="H19" s="68">
        <v>0</v>
      </c>
      <c r="I19" s="603">
        <v>0</v>
      </c>
      <c r="J19" s="603">
        <v>0</v>
      </c>
      <c r="K19" s="67">
        <v>0</v>
      </c>
      <c r="L19" s="67">
        <v>0</v>
      </c>
      <c r="M19" s="67">
        <v>0</v>
      </c>
      <c r="N19" s="603">
        <v>0</v>
      </c>
      <c r="O19" s="603">
        <v>0</v>
      </c>
      <c r="P19" s="67">
        <v>0</v>
      </c>
      <c r="Q19" s="67">
        <f t="shared" si="0"/>
        <v>3200</v>
      </c>
      <c r="R19" s="67">
        <f t="shared" si="1"/>
        <v>5845</v>
      </c>
      <c r="S19" s="604">
        <f t="shared" si="2"/>
        <v>5845</v>
      </c>
    </row>
    <row r="20" spans="1:19" ht="20.25" customHeight="1" thickBot="1">
      <c r="A20" s="90" t="s">
        <v>15</v>
      </c>
      <c r="B20" s="593">
        <f aca="true" t="shared" si="3" ref="B20:S20">SUM(B10:B19)</f>
        <v>91781</v>
      </c>
      <c r="C20" s="80">
        <f t="shared" si="3"/>
        <v>100841</v>
      </c>
      <c r="D20" s="80">
        <f t="shared" si="3"/>
        <v>91201</v>
      </c>
      <c r="E20" s="80">
        <f t="shared" si="3"/>
        <v>9000</v>
      </c>
      <c r="F20" s="80">
        <f t="shared" si="3"/>
        <v>34498</v>
      </c>
      <c r="G20" s="80">
        <f t="shared" si="3"/>
        <v>34571</v>
      </c>
      <c r="H20" s="80">
        <f t="shared" si="3"/>
        <v>19485</v>
      </c>
      <c r="I20" s="80">
        <f t="shared" si="3"/>
        <v>82225</v>
      </c>
      <c r="J20" s="80">
        <f t="shared" si="3"/>
        <v>80446</v>
      </c>
      <c r="K20" s="80">
        <f t="shared" si="3"/>
        <v>0</v>
      </c>
      <c r="L20" s="80">
        <f t="shared" si="3"/>
        <v>0</v>
      </c>
      <c r="M20" s="80">
        <f t="shared" si="3"/>
        <v>0</v>
      </c>
      <c r="N20" s="80">
        <f t="shared" si="3"/>
        <v>38557</v>
      </c>
      <c r="O20" s="80">
        <f t="shared" si="3"/>
        <v>38557</v>
      </c>
      <c r="P20" s="80">
        <f t="shared" si="3"/>
        <v>0</v>
      </c>
      <c r="Q20" s="80">
        <f t="shared" si="3"/>
        <v>120266</v>
      </c>
      <c r="R20" s="80">
        <f t="shared" si="3"/>
        <v>256121</v>
      </c>
      <c r="S20" s="81">
        <f t="shared" si="3"/>
        <v>244775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" sqref="J3"/>
    </sheetView>
  </sheetViews>
  <sheetFormatPr defaultColWidth="9.140625" defaultRowHeight="12.75"/>
  <cols>
    <col min="1" max="1" width="21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37"/>
      <c r="I1" s="14" t="s">
        <v>32</v>
      </c>
      <c r="J1" s="12"/>
    </row>
    <row r="2" spans="1:10" ht="12.75">
      <c r="A2" s="1"/>
      <c r="B2" s="1"/>
      <c r="C2" s="1"/>
      <c r="D2" s="1"/>
      <c r="E2" s="1"/>
      <c r="F2" s="1"/>
      <c r="H2" s="37"/>
      <c r="I2" s="49"/>
      <c r="J2" s="8" t="s">
        <v>813</v>
      </c>
    </row>
    <row r="3" spans="1:10" ht="12.75">
      <c r="A3" s="1"/>
      <c r="B3" s="1"/>
      <c r="C3" s="1"/>
      <c r="D3" s="1"/>
      <c r="E3" s="1"/>
      <c r="F3" s="1"/>
      <c r="H3" s="37"/>
      <c r="I3" s="14"/>
      <c r="J3" s="2"/>
    </row>
    <row r="4" spans="1:9" ht="12.75">
      <c r="A4" s="1"/>
      <c r="B4" s="1"/>
      <c r="C4" s="1"/>
      <c r="D4" s="1"/>
      <c r="E4" s="1"/>
      <c r="F4" s="1"/>
      <c r="H4" s="37"/>
      <c r="I4" s="14"/>
    </row>
    <row r="5" spans="1:10" ht="19.5">
      <c r="A5" s="10" t="s">
        <v>33</v>
      </c>
      <c r="B5" s="10"/>
      <c r="C5" s="10"/>
      <c r="D5" s="10"/>
      <c r="E5" s="10"/>
      <c r="F5" s="10"/>
      <c r="G5" s="10"/>
      <c r="H5" s="10"/>
      <c r="I5" s="2"/>
      <c r="J5" s="12"/>
    </row>
    <row r="6" spans="1:10" ht="19.5">
      <c r="A6" s="10" t="s">
        <v>674</v>
      </c>
      <c r="B6" s="10"/>
      <c r="C6" s="10"/>
      <c r="D6" s="10"/>
      <c r="E6" s="10"/>
      <c r="F6" s="10"/>
      <c r="G6" s="10"/>
      <c r="H6" s="10"/>
      <c r="I6" s="2"/>
      <c r="J6" s="12"/>
    </row>
    <row r="7" spans="1:10" ht="19.5">
      <c r="A7" s="10"/>
      <c r="B7" s="10"/>
      <c r="C7" s="10"/>
      <c r="D7" s="10"/>
      <c r="E7" s="10"/>
      <c r="F7" s="10"/>
      <c r="G7" s="10"/>
      <c r="H7" s="10"/>
      <c r="I7" s="2"/>
      <c r="J7" s="12"/>
    </row>
    <row r="8" spans="1:10" ht="13.5" thickBot="1">
      <c r="A8" s="1"/>
      <c r="B8" s="1"/>
      <c r="C8" s="1"/>
      <c r="D8" s="1"/>
      <c r="E8" s="1"/>
      <c r="F8" s="1"/>
      <c r="G8" s="1"/>
      <c r="I8" s="1"/>
      <c r="J8" s="8" t="s">
        <v>0</v>
      </c>
    </row>
    <row r="9" spans="1:10" ht="15.75" customHeight="1">
      <c r="A9" s="41" t="s">
        <v>34</v>
      </c>
      <c r="B9" s="39" t="s">
        <v>35</v>
      </c>
      <c r="C9" s="5"/>
      <c r="D9" s="5"/>
      <c r="E9" s="5" t="s">
        <v>36</v>
      </c>
      <c r="F9" s="5"/>
      <c r="G9" s="5"/>
      <c r="H9" s="5" t="s">
        <v>37</v>
      </c>
      <c r="I9" s="42"/>
      <c r="J9" s="43"/>
    </row>
    <row r="10" spans="1:10" ht="15.75" customHeight="1">
      <c r="A10" s="40" t="s">
        <v>38</v>
      </c>
      <c r="B10" s="9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7" t="s">
        <v>2</v>
      </c>
    </row>
    <row r="11" spans="1:10" ht="15.75" customHeight="1" thickBot="1">
      <c r="A11" s="38"/>
      <c r="B11" s="624" t="s">
        <v>16</v>
      </c>
      <c r="C11" s="621"/>
      <c r="D11" s="622"/>
      <c r="E11" s="621" t="s">
        <v>16</v>
      </c>
      <c r="F11" s="621"/>
      <c r="G11" s="622"/>
      <c r="H11" s="621" t="s">
        <v>16</v>
      </c>
      <c r="I11" s="621"/>
      <c r="J11" s="623"/>
    </row>
    <row r="12" spans="1:10" ht="15.75" customHeight="1">
      <c r="A12" s="620" t="s">
        <v>51</v>
      </c>
      <c r="B12" s="91">
        <v>81679</v>
      </c>
      <c r="C12" s="92">
        <v>88248</v>
      </c>
      <c r="D12" s="92">
        <v>71628</v>
      </c>
      <c r="E12" s="92">
        <v>291176</v>
      </c>
      <c r="F12" s="92">
        <v>293907</v>
      </c>
      <c r="G12" s="92">
        <v>293748</v>
      </c>
      <c r="H12" s="92">
        <f>SUM(B12,E12)</f>
        <v>372855</v>
      </c>
      <c r="I12" s="92">
        <f>SUM(C12,F12)</f>
        <v>382155</v>
      </c>
      <c r="J12" s="93">
        <f>SUM(D12,G12)</f>
        <v>365376</v>
      </c>
    </row>
    <row r="13" spans="1:10" ht="15.75" customHeight="1">
      <c r="A13" s="620" t="s">
        <v>52</v>
      </c>
      <c r="B13" s="13">
        <v>3344</v>
      </c>
      <c r="C13" s="11">
        <v>7608</v>
      </c>
      <c r="D13" s="11">
        <v>7563</v>
      </c>
      <c r="E13" s="11">
        <v>189787</v>
      </c>
      <c r="F13" s="11">
        <v>197400</v>
      </c>
      <c r="G13" s="11">
        <v>204712</v>
      </c>
      <c r="H13" s="92">
        <f aca="true" t="shared" si="0" ref="H13:H21">SUM(B13,E13)</f>
        <v>193131</v>
      </c>
      <c r="I13" s="11">
        <f aca="true" t="shared" si="1" ref="I13:I21">SUM(C13,F13)</f>
        <v>205008</v>
      </c>
      <c r="J13" s="46">
        <f aca="true" t="shared" si="2" ref="J13:J21">SUM(D13,G13)</f>
        <v>212275</v>
      </c>
    </row>
    <row r="14" spans="1:10" s="52" customFormat="1" ht="15.75" customHeight="1">
      <c r="A14" s="620" t="s">
        <v>60</v>
      </c>
      <c r="B14" s="13">
        <v>3000</v>
      </c>
      <c r="C14" s="11">
        <v>4414</v>
      </c>
      <c r="D14" s="11">
        <v>4415</v>
      </c>
      <c r="E14" s="11">
        <v>36367</v>
      </c>
      <c r="F14" s="11">
        <v>37471</v>
      </c>
      <c r="G14" s="11">
        <v>31314</v>
      </c>
      <c r="H14" s="92">
        <f t="shared" si="0"/>
        <v>39367</v>
      </c>
      <c r="I14" s="11">
        <f t="shared" si="1"/>
        <v>41885</v>
      </c>
      <c r="J14" s="46">
        <f t="shared" si="2"/>
        <v>35729</v>
      </c>
    </row>
    <row r="15" spans="1:10" ht="15.75" customHeight="1">
      <c r="A15" s="620" t="s">
        <v>54</v>
      </c>
      <c r="B15" s="13">
        <v>5848</v>
      </c>
      <c r="C15" s="11">
        <v>29992</v>
      </c>
      <c r="D15" s="11">
        <v>29699</v>
      </c>
      <c r="E15" s="11">
        <v>493593</v>
      </c>
      <c r="F15" s="11">
        <v>499336</v>
      </c>
      <c r="G15" s="11">
        <v>485087</v>
      </c>
      <c r="H15" s="92">
        <f t="shared" si="0"/>
        <v>499441</v>
      </c>
      <c r="I15" s="11">
        <f t="shared" si="1"/>
        <v>529328</v>
      </c>
      <c r="J15" s="46">
        <f t="shared" si="2"/>
        <v>514786</v>
      </c>
    </row>
    <row r="16" spans="1:10" ht="15.75" customHeight="1">
      <c r="A16" s="620" t="s">
        <v>61</v>
      </c>
      <c r="B16" s="13">
        <v>1144</v>
      </c>
      <c r="C16" s="11">
        <v>1259</v>
      </c>
      <c r="D16" s="11">
        <v>1259</v>
      </c>
      <c r="E16" s="11">
        <v>116026</v>
      </c>
      <c r="F16" s="11">
        <v>74118</v>
      </c>
      <c r="G16" s="11">
        <v>73570</v>
      </c>
      <c r="H16" s="92">
        <f t="shared" si="0"/>
        <v>117170</v>
      </c>
      <c r="I16" s="11">
        <f t="shared" si="1"/>
        <v>75377</v>
      </c>
      <c r="J16" s="46">
        <f t="shared" si="2"/>
        <v>74829</v>
      </c>
    </row>
    <row r="17" spans="1:10" ht="15.75" customHeight="1">
      <c r="A17" s="620" t="s">
        <v>56</v>
      </c>
      <c r="B17" s="13">
        <v>15851</v>
      </c>
      <c r="C17" s="11">
        <v>71338</v>
      </c>
      <c r="D17" s="11">
        <v>71338</v>
      </c>
      <c r="E17" s="11">
        <v>356375</v>
      </c>
      <c r="F17" s="11">
        <v>180883</v>
      </c>
      <c r="G17" s="11">
        <v>180771</v>
      </c>
      <c r="H17" s="92">
        <f t="shared" si="0"/>
        <v>372226</v>
      </c>
      <c r="I17" s="11">
        <f t="shared" si="1"/>
        <v>252221</v>
      </c>
      <c r="J17" s="46">
        <f t="shared" si="2"/>
        <v>252109</v>
      </c>
    </row>
    <row r="18" spans="1:10" ht="15.75" customHeight="1">
      <c r="A18" s="620" t="s">
        <v>693</v>
      </c>
      <c r="B18" s="13">
        <v>0</v>
      </c>
      <c r="C18" s="11">
        <v>33867</v>
      </c>
      <c r="D18" s="11">
        <v>39484</v>
      </c>
      <c r="E18" s="11">
        <v>0</v>
      </c>
      <c r="F18" s="11">
        <v>210589</v>
      </c>
      <c r="G18" s="11">
        <v>204270</v>
      </c>
      <c r="H18" s="92">
        <f t="shared" si="0"/>
        <v>0</v>
      </c>
      <c r="I18" s="11">
        <f t="shared" si="1"/>
        <v>244456</v>
      </c>
      <c r="J18" s="46">
        <f t="shared" si="2"/>
        <v>243754</v>
      </c>
    </row>
    <row r="19" spans="1:10" s="52" customFormat="1" ht="15" customHeight="1">
      <c r="A19" s="620" t="s">
        <v>694</v>
      </c>
      <c r="B19" s="13">
        <v>5300</v>
      </c>
      <c r="C19" s="11">
        <v>12649</v>
      </c>
      <c r="D19" s="11">
        <v>12686</v>
      </c>
      <c r="E19" s="11">
        <v>39891</v>
      </c>
      <c r="F19" s="11">
        <v>58572</v>
      </c>
      <c r="G19" s="11">
        <v>53351</v>
      </c>
      <c r="H19" s="92">
        <f t="shared" si="0"/>
        <v>45191</v>
      </c>
      <c r="I19" s="11">
        <f t="shared" si="1"/>
        <v>71221</v>
      </c>
      <c r="J19" s="46">
        <f t="shared" si="2"/>
        <v>66037</v>
      </c>
    </row>
    <row r="20" spans="1:10" s="52" customFormat="1" ht="15" customHeight="1">
      <c r="A20" s="620" t="s">
        <v>728</v>
      </c>
      <c r="B20" s="13">
        <v>900</v>
      </c>
      <c r="C20" s="11">
        <v>901</v>
      </c>
      <c r="D20" s="11">
        <v>858</v>
      </c>
      <c r="E20" s="11">
        <v>30119</v>
      </c>
      <c r="F20" s="11">
        <v>31253</v>
      </c>
      <c r="G20" s="11">
        <v>29963</v>
      </c>
      <c r="H20" s="92">
        <f t="shared" si="0"/>
        <v>31019</v>
      </c>
      <c r="I20" s="11">
        <f>SUM(C20,F20)</f>
        <v>32154</v>
      </c>
      <c r="J20" s="46">
        <f>SUM(D20,G20)</f>
        <v>30821</v>
      </c>
    </row>
    <row r="21" spans="1:10" ht="15.75" customHeight="1" thickBot="1">
      <c r="A21" s="620" t="s">
        <v>696</v>
      </c>
      <c r="B21" s="516">
        <v>3200</v>
      </c>
      <c r="C21" s="517">
        <v>5845</v>
      </c>
      <c r="D21" s="517">
        <v>5845</v>
      </c>
      <c r="E21" s="517">
        <v>14237</v>
      </c>
      <c r="F21" s="517">
        <v>27042</v>
      </c>
      <c r="G21" s="517">
        <v>30144</v>
      </c>
      <c r="H21" s="92">
        <f t="shared" si="0"/>
        <v>17437</v>
      </c>
      <c r="I21" s="517">
        <f t="shared" si="1"/>
        <v>32887</v>
      </c>
      <c r="J21" s="518">
        <f t="shared" si="2"/>
        <v>35989</v>
      </c>
    </row>
    <row r="22" spans="1:10" ht="30" customHeight="1" thickBot="1">
      <c r="A22" s="59" t="s">
        <v>15</v>
      </c>
      <c r="B22" s="625">
        <f aca="true" t="shared" si="3" ref="B22:J22">SUM(B12:B21)</f>
        <v>120266</v>
      </c>
      <c r="C22" s="627">
        <f t="shared" si="3"/>
        <v>256121</v>
      </c>
      <c r="D22" s="627">
        <f t="shared" si="3"/>
        <v>244775</v>
      </c>
      <c r="E22" s="627">
        <f t="shared" si="3"/>
        <v>1567571</v>
      </c>
      <c r="F22" s="627">
        <f t="shared" si="3"/>
        <v>1610571</v>
      </c>
      <c r="G22" s="627">
        <f t="shared" si="3"/>
        <v>1586930</v>
      </c>
      <c r="H22" s="627">
        <f t="shared" si="3"/>
        <v>1687837</v>
      </c>
      <c r="I22" s="627">
        <f t="shared" si="3"/>
        <v>1866692</v>
      </c>
      <c r="J22" s="626">
        <f t="shared" si="3"/>
        <v>1831705</v>
      </c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workbookViewId="0" topLeftCell="A7">
      <pane xSplit="2" ySplit="4" topLeftCell="J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V2" sqref="V2"/>
    </sheetView>
  </sheetViews>
  <sheetFormatPr defaultColWidth="9.140625" defaultRowHeight="12.75"/>
  <cols>
    <col min="1" max="1" width="10.140625" style="21" customWidth="1"/>
    <col min="2" max="2" width="0.13671875" style="0" hidden="1" customWidth="1"/>
    <col min="3" max="3" width="8.57421875" style="21" customWidth="1"/>
    <col min="4" max="4" width="7.57421875" style="21" bestFit="1" customWidth="1"/>
    <col min="5" max="5" width="7.8515625" style="21" bestFit="1" customWidth="1"/>
    <col min="6" max="8" width="6.7109375" style="21" bestFit="1" customWidth="1"/>
    <col min="9" max="10" width="6.28125" style="21" customWidth="1"/>
    <col min="11" max="11" width="6.57421875" style="21" bestFit="1" customWidth="1"/>
    <col min="12" max="12" width="5.00390625" style="21" customWidth="1"/>
    <col min="13" max="14" width="5.7109375" style="21" bestFit="1" customWidth="1"/>
    <col min="15" max="15" width="3.8515625" style="21" customWidth="1"/>
    <col min="16" max="17" width="5.7109375" style="21" bestFit="1" customWidth="1"/>
    <col min="18" max="19" width="5.57421875" style="21" customWidth="1"/>
    <col min="20" max="20" width="5.7109375" style="21" bestFit="1" customWidth="1"/>
    <col min="21" max="21" width="5.421875" style="21" bestFit="1" customWidth="1"/>
    <col min="22" max="23" width="7.8515625" style="21" bestFit="1" customWidth="1"/>
    <col min="24" max="24" width="7.57421875" style="21" customWidth="1"/>
  </cols>
  <sheetData>
    <row r="1" spans="1:25" ht="12.75">
      <c r="A1" s="16"/>
      <c r="B1" s="1"/>
      <c r="C1" s="16"/>
      <c r="D1" s="16"/>
      <c r="E1" s="16"/>
      <c r="F1" s="16"/>
      <c r="G1" s="16"/>
      <c r="H1" s="16"/>
      <c r="I1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5" t="s">
        <v>41</v>
      </c>
      <c r="W1" s="12"/>
      <c r="X1" s="45"/>
      <c r="Y1" s="1"/>
    </row>
    <row r="2" spans="1:25" ht="12.75">
      <c r="A2" s="16"/>
      <c r="B2" s="1"/>
      <c r="C2" s="16"/>
      <c r="D2" s="16"/>
      <c r="E2" s="16"/>
      <c r="F2" s="16"/>
      <c r="G2" s="16"/>
      <c r="H2" s="16"/>
      <c r="I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9" t="s">
        <v>813</v>
      </c>
      <c r="W2" s="48"/>
      <c r="X2" s="18"/>
      <c r="Y2" s="1"/>
    </row>
    <row r="3" spans="1:25" ht="12.75">
      <c r="A3" s="16"/>
      <c r="B3" s="1"/>
      <c r="C3" s="16"/>
      <c r="D3" s="16"/>
      <c r="E3" s="16"/>
      <c r="F3" s="16"/>
      <c r="G3" s="16"/>
      <c r="H3" s="16"/>
      <c r="I3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4"/>
      <c r="W3" s="2"/>
      <c r="X3" s="18"/>
      <c r="Y3" s="1"/>
    </row>
    <row r="4" spans="1:25" ht="19.5">
      <c r="A4" s="10" t="s">
        <v>17</v>
      </c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"/>
    </row>
    <row r="5" spans="1:25" ht="19.5">
      <c r="A5" s="10" t="s">
        <v>675</v>
      </c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"/>
    </row>
    <row r="6" spans="1:25" ht="19.5">
      <c r="A6" s="19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</row>
    <row r="7" spans="1:25" ht="13.5" thickBot="1">
      <c r="A7" s="16"/>
      <c r="B7" s="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/>
      <c r="W7" s="20"/>
      <c r="X7" s="45" t="s">
        <v>0</v>
      </c>
      <c r="Y7" s="1"/>
    </row>
    <row r="8" spans="1:25" ht="16.5" customHeight="1">
      <c r="A8" s="23" t="s">
        <v>18</v>
      </c>
      <c r="B8" s="24" t="s">
        <v>19</v>
      </c>
      <c r="C8" s="25" t="s">
        <v>20</v>
      </c>
      <c r="D8" s="25"/>
      <c r="E8" s="25"/>
      <c r="F8" s="25" t="s">
        <v>21</v>
      </c>
      <c r="G8" s="25"/>
      <c r="H8" s="25"/>
      <c r="I8" s="650" t="s">
        <v>22</v>
      </c>
      <c r="J8" s="651"/>
      <c r="K8" s="652"/>
      <c r="L8" s="653" t="s">
        <v>23</v>
      </c>
      <c r="M8" s="654"/>
      <c r="N8" s="655"/>
      <c r="O8" s="650" t="s">
        <v>24</v>
      </c>
      <c r="P8" s="651"/>
      <c r="Q8" s="652"/>
      <c r="R8" s="650" t="s">
        <v>48</v>
      </c>
      <c r="S8" s="651"/>
      <c r="T8" s="652"/>
      <c r="U8" s="26" t="s">
        <v>25</v>
      </c>
      <c r="V8" s="25" t="s">
        <v>26</v>
      </c>
      <c r="W8" s="25"/>
      <c r="X8" s="27"/>
      <c r="Y8" s="1"/>
    </row>
    <row r="9" spans="1:25" ht="17.25" customHeight="1">
      <c r="A9" s="28" t="s">
        <v>27</v>
      </c>
      <c r="B9" s="29" t="s">
        <v>28</v>
      </c>
      <c r="C9" s="30" t="s">
        <v>3</v>
      </c>
      <c r="D9" s="30" t="s">
        <v>12</v>
      </c>
      <c r="E9" s="30" t="s">
        <v>13</v>
      </c>
      <c r="F9" s="30" t="s">
        <v>3</v>
      </c>
      <c r="G9" s="30" t="s">
        <v>12</v>
      </c>
      <c r="H9" s="30" t="s">
        <v>13</v>
      </c>
      <c r="I9" s="30" t="s">
        <v>3</v>
      </c>
      <c r="J9" s="30" t="s">
        <v>12</v>
      </c>
      <c r="K9" s="30" t="s">
        <v>13</v>
      </c>
      <c r="L9" s="30" t="s">
        <v>43</v>
      </c>
      <c r="M9" s="30" t="s">
        <v>42</v>
      </c>
      <c r="N9" s="30" t="s">
        <v>13</v>
      </c>
      <c r="O9" s="30" t="s">
        <v>43</v>
      </c>
      <c r="P9" s="30" t="s">
        <v>12</v>
      </c>
      <c r="Q9" s="30" t="s">
        <v>13</v>
      </c>
      <c r="R9" s="30" t="s">
        <v>43</v>
      </c>
      <c r="S9" s="30" t="s">
        <v>12</v>
      </c>
      <c r="T9" s="30" t="s">
        <v>13</v>
      </c>
      <c r="U9" s="30" t="s">
        <v>29</v>
      </c>
      <c r="V9" s="30" t="s">
        <v>3</v>
      </c>
      <c r="W9" s="30" t="s">
        <v>12</v>
      </c>
      <c r="X9" s="31" t="s">
        <v>13</v>
      </c>
      <c r="Y9" s="1"/>
    </row>
    <row r="10" spans="1:25" ht="15.75" customHeight="1" thickBot="1">
      <c r="A10" s="32"/>
      <c r="B10" s="33"/>
      <c r="C10" s="34" t="s">
        <v>16</v>
      </c>
      <c r="D10" s="34"/>
      <c r="E10" s="35"/>
      <c r="F10" s="34" t="s">
        <v>16</v>
      </c>
      <c r="G10" s="34"/>
      <c r="H10" s="35"/>
      <c r="I10" s="47" t="s">
        <v>16</v>
      </c>
      <c r="J10" s="34"/>
      <c r="K10" s="35"/>
      <c r="L10" s="656" t="s">
        <v>16</v>
      </c>
      <c r="M10" s="657"/>
      <c r="N10" s="62"/>
      <c r="O10" s="34" t="s">
        <v>16</v>
      </c>
      <c r="P10" s="34"/>
      <c r="Q10" s="35"/>
      <c r="R10" s="648" t="s">
        <v>44</v>
      </c>
      <c r="S10" s="649"/>
      <c r="T10" s="35"/>
      <c r="U10" s="35"/>
      <c r="V10" s="34" t="s">
        <v>16</v>
      </c>
      <c r="W10" s="34"/>
      <c r="X10" s="36"/>
      <c r="Y10" s="1"/>
    </row>
    <row r="11" spans="1:25" ht="15.75" customHeight="1">
      <c r="A11" s="71" t="s">
        <v>46</v>
      </c>
      <c r="B11" s="70"/>
      <c r="C11" s="72">
        <v>135155</v>
      </c>
      <c r="D11" s="73">
        <v>140847</v>
      </c>
      <c r="E11" s="74">
        <v>136325</v>
      </c>
      <c r="F11" s="82">
        <v>45943</v>
      </c>
      <c r="G11" s="73">
        <v>47618</v>
      </c>
      <c r="H11" s="74">
        <v>45962</v>
      </c>
      <c r="I11" s="82">
        <v>191757</v>
      </c>
      <c r="J11" s="82">
        <v>193230</v>
      </c>
      <c r="K11" s="82">
        <v>178415</v>
      </c>
      <c r="L11" s="82">
        <v>0</v>
      </c>
      <c r="M11" s="83">
        <v>155</v>
      </c>
      <c r="N11" s="82">
        <v>2255</v>
      </c>
      <c r="O11" s="82">
        <v>0</v>
      </c>
      <c r="P11" s="83">
        <v>305</v>
      </c>
      <c r="Q11" s="82">
        <v>169</v>
      </c>
      <c r="R11" s="82">
        <v>0</v>
      </c>
      <c r="S11" s="83">
        <v>0</v>
      </c>
      <c r="T11" s="82">
        <v>0</v>
      </c>
      <c r="U11" s="82">
        <v>1513</v>
      </c>
      <c r="V11" s="82">
        <f>SUM(C11,F11,I11,L11,O11,R11)</f>
        <v>372855</v>
      </c>
      <c r="W11" s="82">
        <f>SUM(D11,G11,J11,M11,P11,S11)</f>
        <v>382155</v>
      </c>
      <c r="X11" s="84">
        <f>SUM(E11,H11,K11,N11,Q11,T11,U11)</f>
        <v>364639</v>
      </c>
      <c r="Y11" s="1"/>
    </row>
    <row r="12" spans="1:25" ht="18" customHeight="1">
      <c r="A12" s="54" t="s">
        <v>30</v>
      </c>
      <c r="B12" s="55">
        <v>63257</v>
      </c>
      <c r="C12" s="75">
        <v>132482</v>
      </c>
      <c r="D12" s="76">
        <v>135887</v>
      </c>
      <c r="E12" s="76">
        <v>137590</v>
      </c>
      <c r="F12" s="76">
        <v>43205</v>
      </c>
      <c r="G12" s="76">
        <v>44059</v>
      </c>
      <c r="H12" s="76">
        <v>45032</v>
      </c>
      <c r="I12" s="76">
        <v>17444</v>
      </c>
      <c r="J12" s="76">
        <v>21329</v>
      </c>
      <c r="K12" s="76">
        <v>26618</v>
      </c>
      <c r="L12" s="76">
        <v>0</v>
      </c>
      <c r="M12" s="76">
        <v>584</v>
      </c>
      <c r="N12" s="76">
        <v>0</v>
      </c>
      <c r="O12" s="76">
        <v>0</v>
      </c>
      <c r="P12" s="76">
        <v>3149</v>
      </c>
      <c r="Q12" s="76">
        <v>2915</v>
      </c>
      <c r="R12" s="76">
        <v>0</v>
      </c>
      <c r="S12" s="76">
        <v>0</v>
      </c>
      <c r="T12" s="76">
        <v>0</v>
      </c>
      <c r="U12" s="76">
        <v>120</v>
      </c>
      <c r="V12" s="76">
        <f>SUM(C12,F12,I12,L12,O12,R12)</f>
        <v>193131</v>
      </c>
      <c r="W12" s="76">
        <f>SUM(D12,G12,J12,M12,P12,S12)</f>
        <v>205008</v>
      </c>
      <c r="X12" s="77">
        <f>SUM(E12,H12,K12,N12,Q12,T12,U12)</f>
        <v>212275</v>
      </c>
      <c r="Y12" s="1"/>
    </row>
    <row r="13" spans="1:25" s="52" customFormat="1" ht="18" customHeight="1">
      <c r="A13" s="22" t="s">
        <v>49</v>
      </c>
      <c r="B13" s="56"/>
      <c r="C13" s="78">
        <v>27163</v>
      </c>
      <c r="D13" s="79">
        <v>28264</v>
      </c>
      <c r="E13" s="79">
        <v>25228</v>
      </c>
      <c r="F13" s="79">
        <v>8830</v>
      </c>
      <c r="G13" s="79">
        <v>9157</v>
      </c>
      <c r="H13" s="79">
        <v>7976</v>
      </c>
      <c r="I13" s="79">
        <v>3374</v>
      </c>
      <c r="J13" s="79">
        <v>3744</v>
      </c>
      <c r="K13" s="79">
        <v>2233</v>
      </c>
      <c r="L13" s="79">
        <v>0</v>
      </c>
      <c r="M13" s="79">
        <v>720</v>
      </c>
      <c r="N13" s="79">
        <v>177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115</v>
      </c>
      <c r="V13" s="76">
        <f aca="true" t="shared" si="0" ref="V13:V20">SUM(C13,F13,I13,L13,O13,R13)</f>
        <v>39367</v>
      </c>
      <c r="W13" s="76">
        <f aca="true" t="shared" si="1" ref="W13:W20">SUM(D13,G13,J13,M13,P13,S13)</f>
        <v>41885</v>
      </c>
      <c r="X13" s="77">
        <f aca="true" t="shared" si="2" ref="X13:X20">SUM(E13,H13,K13,N13,Q13,T13,U13)</f>
        <v>35729</v>
      </c>
      <c r="Y13" s="57"/>
    </row>
    <row r="14" spans="1:25" ht="18" customHeight="1">
      <c r="A14" s="22" t="s">
        <v>47</v>
      </c>
      <c r="B14" s="58">
        <v>80055</v>
      </c>
      <c r="C14" s="78">
        <v>331255</v>
      </c>
      <c r="D14" s="79">
        <v>340186</v>
      </c>
      <c r="E14" s="79">
        <v>335127</v>
      </c>
      <c r="F14" s="79">
        <v>107957</v>
      </c>
      <c r="G14" s="79">
        <v>110478</v>
      </c>
      <c r="H14" s="79">
        <v>108810</v>
      </c>
      <c r="I14" s="79">
        <v>49111</v>
      </c>
      <c r="J14" s="79">
        <v>64140</v>
      </c>
      <c r="K14" s="79">
        <v>56090</v>
      </c>
      <c r="L14" s="79">
        <v>0</v>
      </c>
      <c r="M14" s="79">
        <v>2181</v>
      </c>
      <c r="N14" s="79">
        <v>1260</v>
      </c>
      <c r="O14" s="79">
        <v>0</v>
      </c>
      <c r="P14" s="79">
        <v>626</v>
      </c>
      <c r="Q14" s="79">
        <v>589</v>
      </c>
      <c r="R14" s="79">
        <v>11118</v>
      </c>
      <c r="S14" s="79">
        <v>11717</v>
      </c>
      <c r="T14" s="79">
        <v>11214</v>
      </c>
      <c r="U14" s="79">
        <v>1696</v>
      </c>
      <c r="V14" s="76">
        <f t="shared" si="0"/>
        <v>499441</v>
      </c>
      <c r="W14" s="76">
        <f t="shared" si="1"/>
        <v>529328</v>
      </c>
      <c r="X14" s="77">
        <f t="shared" si="2"/>
        <v>514786</v>
      </c>
      <c r="Y14" s="1"/>
    </row>
    <row r="15" spans="1:25" ht="18" customHeight="1">
      <c r="A15" s="22" t="s">
        <v>31</v>
      </c>
      <c r="B15" s="58">
        <v>36964</v>
      </c>
      <c r="C15" s="78">
        <v>79013</v>
      </c>
      <c r="D15" s="79">
        <v>48772</v>
      </c>
      <c r="E15" s="79">
        <v>48357</v>
      </c>
      <c r="F15" s="79">
        <v>25737</v>
      </c>
      <c r="G15" s="79">
        <v>15939</v>
      </c>
      <c r="H15" s="79">
        <v>15806</v>
      </c>
      <c r="I15" s="79">
        <v>10547</v>
      </c>
      <c r="J15" s="79">
        <v>9886</v>
      </c>
      <c r="K15" s="79">
        <v>9886</v>
      </c>
      <c r="L15" s="79">
        <v>0</v>
      </c>
      <c r="M15" s="79">
        <v>780</v>
      </c>
      <c r="N15" s="79">
        <v>780</v>
      </c>
      <c r="O15" s="79">
        <v>0</v>
      </c>
      <c r="P15" s="79">
        <v>0</v>
      </c>
      <c r="Q15" s="79">
        <v>0</v>
      </c>
      <c r="R15" s="79">
        <v>1873</v>
      </c>
      <c r="S15" s="79">
        <v>0</v>
      </c>
      <c r="T15" s="79">
        <v>0</v>
      </c>
      <c r="U15" s="79">
        <v>0</v>
      </c>
      <c r="V15" s="76">
        <f t="shared" si="0"/>
        <v>117170</v>
      </c>
      <c r="W15" s="76">
        <f t="shared" si="1"/>
        <v>75377</v>
      </c>
      <c r="X15" s="77">
        <f t="shared" si="2"/>
        <v>74829</v>
      </c>
      <c r="Y15" s="1"/>
    </row>
    <row r="16" spans="1:25" ht="18" customHeight="1">
      <c r="A16" s="22" t="s">
        <v>732</v>
      </c>
      <c r="B16" s="58">
        <v>173339</v>
      </c>
      <c r="C16" s="78">
        <v>219274</v>
      </c>
      <c r="D16" s="79">
        <v>135716</v>
      </c>
      <c r="E16" s="79">
        <v>134497</v>
      </c>
      <c r="F16" s="79">
        <v>71497</v>
      </c>
      <c r="G16" s="79">
        <v>44349</v>
      </c>
      <c r="H16" s="79">
        <v>43959</v>
      </c>
      <c r="I16" s="79">
        <v>67922</v>
      </c>
      <c r="J16" s="79">
        <v>58579</v>
      </c>
      <c r="K16" s="79">
        <v>58579</v>
      </c>
      <c r="L16" s="79">
        <v>9000</v>
      </c>
      <c r="M16" s="79">
        <v>12574</v>
      </c>
      <c r="N16" s="79">
        <v>12574</v>
      </c>
      <c r="O16" s="79">
        <v>0</v>
      </c>
      <c r="P16" s="79">
        <v>0</v>
      </c>
      <c r="Q16" s="79">
        <v>0</v>
      </c>
      <c r="R16" s="79">
        <v>4533</v>
      </c>
      <c r="S16" s="79">
        <v>1003</v>
      </c>
      <c r="T16" s="79">
        <v>1003</v>
      </c>
      <c r="U16" s="79">
        <v>0</v>
      </c>
      <c r="V16" s="76">
        <f t="shared" si="0"/>
        <v>372226</v>
      </c>
      <c r="W16" s="76">
        <f t="shared" si="1"/>
        <v>252221</v>
      </c>
      <c r="X16" s="77">
        <f t="shared" si="2"/>
        <v>250612</v>
      </c>
      <c r="Y16" s="1"/>
    </row>
    <row r="17" spans="1:25" ht="18" customHeight="1">
      <c r="A17" s="22" t="s">
        <v>729</v>
      </c>
      <c r="B17" s="58">
        <v>22253</v>
      </c>
      <c r="C17" s="78">
        <v>0</v>
      </c>
      <c r="D17" s="79">
        <v>112806</v>
      </c>
      <c r="E17" s="79">
        <v>109431</v>
      </c>
      <c r="F17" s="79">
        <v>0</v>
      </c>
      <c r="G17" s="79">
        <v>36590</v>
      </c>
      <c r="H17" s="79">
        <v>35524</v>
      </c>
      <c r="I17" s="79">
        <v>0</v>
      </c>
      <c r="J17" s="79">
        <v>25410</v>
      </c>
      <c r="K17" s="79">
        <v>37993</v>
      </c>
      <c r="L17" s="79">
        <v>0</v>
      </c>
      <c r="M17" s="79">
        <v>55771</v>
      </c>
      <c r="N17" s="79">
        <v>39994</v>
      </c>
      <c r="O17" s="79">
        <v>0</v>
      </c>
      <c r="P17" s="79">
        <v>6869</v>
      </c>
      <c r="Q17" s="79">
        <v>13771</v>
      </c>
      <c r="R17" s="79">
        <v>0</v>
      </c>
      <c r="S17" s="79">
        <v>7010</v>
      </c>
      <c r="T17" s="79">
        <v>7041</v>
      </c>
      <c r="U17" s="79">
        <v>1497</v>
      </c>
      <c r="V17" s="76">
        <f t="shared" si="0"/>
        <v>0</v>
      </c>
      <c r="W17" s="76">
        <f t="shared" si="1"/>
        <v>244456</v>
      </c>
      <c r="X17" s="77">
        <f t="shared" si="2"/>
        <v>245251</v>
      </c>
      <c r="Y17" s="1"/>
    </row>
    <row r="18" spans="1:25" s="52" customFormat="1" ht="18" customHeight="1">
      <c r="A18" s="22" t="s">
        <v>730</v>
      </c>
      <c r="B18" s="56">
        <v>12828</v>
      </c>
      <c r="C18" s="85">
        <v>22887</v>
      </c>
      <c r="D18" s="86">
        <v>24345</v>
      </c>
      <c r="E18" s="86">
        <v>24404</v>
      </c>
      <c r="F18" s="86">
        <v>7589</v>
      </c>
      <c r="G18" s="86">
        <v>8065</v>
      </c>
      <c r="H18" s="86">
        <v>8153</v>
      </c>
      <c r="I18" s="86">
        <v>14715</v>
      </c>
      <c r="J18" s="86">
        <v>28157</v>
      </c>
      <c r="K18" s="86">
        <v>28160</v>
      </c>
      <c r="L18" s="86">
        <v>0</v>
      </c>
      <c r="M18" s="86">
        <v>5020</v>
      </c>
      <c r="N18" s="86">
        <v>0</v>
      </c>
      <c r="O18" s="86">
        <v>0</v>
      </c>
      <c r="P18" s="86">
        <v>5634</v>
      </c>
      <c r="Q18" s="86">
        <v>5000</v>
      </c>
      <c r="R18" s="86">
        <v>0</v>
      </c>
      <c r="S18" s="86">
        <v>0</v>
      </c>
      <c r="T18" s="79">
        <v>0</v>
      </c>
      <c r="U18" s="79">
        <v>320</v>
      </c>
      <c r="V18" s="76">
        <f t="shared" si="0"/>
        <v>45191</v>
      </c>
      <c r="W18" s="76">
        <f t="shared" si="1"/>
        <v>71221</v>
      </c>
      <c r="X18" s="77">
        <f t="shared" si="2"/>
        <v>66037</v>
      </c>
      <c r="Y18" s="57"/>
    </row>
    <row r="19" spans="1:25" s="52" customFormat="1" ht="18" customHeight="1">
      <c r="A19" s="22" t="s">
        <v>50</v>
      </c>
      <c r="B19" s="56"/>
      <c r="C19" s="85">
        <v>22462</v>
      </c>
      <c r="D19" s="86">
        <v>19707</v>
      </c>
      <c r="E19" s="86">
        <v>18485</v>
      </c>
      <c r="F19" s="86">
        <v>7312</v>
      </c>
      <c r="G19" s="86">
        <v>6855</v>
      </c>
      <c r="H19" s="86">
        <v>6034</v>
      </c>
      <c r="I19" s="86">
        <v>1245</v>
      </c>
      <c r="J19" s="86">
        <v>5502</v>
      </c>
      <c r="K19" s="86">
        <v>5353</v>
      </c>
      <c r="L19" s="86">
        <v>0</v>
      </c>
      <c r="M19" s="86">
        <v>90</v>
      </c>
      <c r="N19" s="86">
        <v>726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79">
        <v>0</v>
      </c>
      <c r="U19" s="79">
        <v>223</v>
      </c>
      <c r="V19" s="76">
        <f t="shared" si="0"/>
        <v>31019</v>
      </c>
      <c r="W19" s="76">
        <f t="shared" si="1"/>
        <v>32154</v>
      </c>
      <c r="X19" s="77">
        <f t="shared" si="2"/>
        <v>30821</v>
      </c>
      <c r="Y19" s="57"/>
    </row>
    <row r="20" spans="1:25" ht="18" customHeight="1" thickBot="1">
      <c r="A20" s="22" t="s">
        <v>731</v>
      </c>
      <c r="B20" s="58">
        <v>13708</v>
      </c>
      <c r="C20" s="78">
        <v>7835</v>
      </c>
      <c r="D20" s="79">
        <v>7975</v>
      </c>
      <c r="E20" s="79">
        <v>8167</v>
      </c>
      <c r="F20" s="79">
        <v>2600</v>
      </c>
      <c r="G20" s="79">
        <v>2645</v>
      </c>
      <c r="H20" s="79">
        <v>2719</v>
      </c>
      <c r="I20" s="79">
        <v>7002</v>
      </c>
      <c r="J20" s="79">
        <v>8792</v>
      </c>
      <c r="K20" s="79">
        <v>11559</v>
      </c>
      <c r="L20" s="79">
        <v>0</v>
      </c>
      <c r="M20" s="79">
        <v>3627</v>
      </c>
      <c r="N20" s="79">
        <v>3625</v>
      </c>
      <c r="O20" s="79">
        <v>0</v>
      </c>
      <c r="P20" s="79">
        <v>9848</v>
      </c>
      <c r="Q20" s="79">
        <v>9848</v>
      </c>
      <c r="R20" s="79">
        <v>0</v>
      </c>
      <c r="S20" s="79">
        <v>0</v>
      </c>
      <c r="T20" s="79">
        <v>0</v>
      </c>
      <c r="U20" s="79">
        <v>71</v>
      </c>
      <c r="V20" s="76">
        <f t="shared" si="0"/>
        <v>17437</v>
      </c>
      <c r="W20" s="76">
        <f t="shared" si="1"/>
        <v>32887</v>
      </c>
      <c r="X20" s="77">
        <f t="shared" si="2"/>
        <v>35989</v>
      </c>
      <c r="Y20" s="1"/>
    </row>
    <row r="21" spans="1:25" ht="21" customHeight="1" thickBot="1">
      <c r="A21" s="61" t="s">
        <v>733</v>
      </c>
      <c r="B21" s="60">
        <f>SUM(B12:B17,B20)</f>
        <v>389576</v>
      </c>
      <c r="C21" s="593">
        <f>SUM(C11:C20)</f>
        <v>977526</v>
      </c>
      <c r="D21" s="80">
        <f aca="true" t="shared" si="3" ref="D21:X21">SUM(D11:D20)</f>
        <v>994505</v>
      </c>
      <c r="E21" s="80">
        <f t="shared" si="3"/>
        <v>977611</v>
      </c>
      <c r="F21" s="80">
        <f t="shared" si="3"/>
        <v>320670</v>
      </c>
      <c r="G21" s="80">
        <f t="shared" si="3"/>
        <v>325755</v>
      </c>
      <c r="H21" s="80">
        <f t="shared" si="3"/>
        <v>319975</v>
      </c>
      <c r="I21" s="80">
        <f t="shared" si="3"/>
        <v>363117</v>
      </c>
      <c r="J21" s="80">
        <f t="shared" si="3"/>
        <v>418769</v>
      </c>
      <c r="K21" s="80">
        <f t="shared" si="3"/>
        <v>414886</v>
      </c>
      <c r="L21" s="80">
        <f t="shared" si="3"/>
        <v>9000</v>
      </c>
      <c r="M21" s="80">
        <f t="shared" si="3"/>
        <v>81502</v>
      </c>
      <c r="N21" s="80">
        <f t="shared" si="3"/>
        <v>61391</v>
      </c>
      <c r="O21" s="80">
        <f t="shared" si="3"/>
        <v>0</v>
      </c>
      <c r="P21" s="80">
        <f t="shared" si="3"/>
        <v>26431</v>
      </c>
      <c r="Q21" s="80">
        <f t="shared" si="3"/>
        <v>32292</v>
      </c>
      <c r="R21" s="80">
        <f t="shared" si="3"/>
        <v>17524</v>
      </c>
      <c r="S21" s="80">
        <f t="shared" si="3"/>
        <v>19730</v>
      </c>
      <c r="T21" s="80">
        <f t="shared" si="3"/>
        <v>19258</v>
      </c>
      <c r="U21" s="80">
        <f t="shared" si="3"/>
        <v>5555</v>
      </c>
      <c r="V21" s="80">
        <f t="shared" si="3"/>
        <v>1687837</v>
      </c>
      <c r="W21" s="80">
        <f t="shared" si="3"/>
        <v>1866692</v>
      </c>
      <c r="X21" s="81">
        <f t="shared" si="3"/>
        <v>1830968</v>
      </c>
      <c r="Y21" s="1"/>
    </row>
    <row r="22" spans="1:25" ht="12.75">
      <c r="A22" s="16"/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"/>
    </row>
  </sheetData>
  <mergeCells count="6">
    <mergeCell ref="R10:S10"/>
    <mergeCell ref="I8:K8"/>
    <mergeCell ref="L8:N8"/>
    <mergeCell ref="L10:M10"/>
    <mergeCell ref="O8:Q8"/>
    <mergeCell ref="R8:T8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R3" sqref="R3"/>
    </sheetView>
  </sheetViews>
  <sheetFormatPr defaultColWidth="9.140625" defaultRowHeight="12.75"/>
  <cols>
    <col min="1" max="1" width="36.421875" style="207" customWidth="1"/>
    <col min="2" max="2" width="0" style="98" hidden="1" customWidth="1"/>
    <col min="3" max="3" width="6.140625" style="207" customWidth="1"/>
    <col min="4" max="4" width="6.28125" style="207" customWidth="1"/>
    <col min="5" max="5" width="6.140625" style="207" customWidth="1"/>
    <col min="6" max="6" width="8.421875" style="207" customWidth="1"/>
    <col min="7" max="9" width="6.00390625" style="207" customWidth="1"/>
    <col min="10" max="10" width="8.140625" style="207" customWidth="1"/>
    <col min="11" max="13" width="6.00390625" style="207" customWidth="1"/>
    <col min="14" max="14" width="8.7109375" style="207" customWidth="1"/>
    <col min="15" max="16" width="7.00390625" style="207" customWidth="1"/>
    <col min="17" max="17" width="8.140625" style="207" customWidth="1"/>
    <col min="18" max="18" width="8.7109375" style="98" customWidth="1"/>
    <col min="19" max="16384" width="9.140625" style="98" customWidth="1"/>
  </cols>
  <sheetData>
    <row r="1" spans="1:18" ht="13.5" customHeight="1">
      <c r="A1" s="659" t="s">
        <v>676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60" t="s">
        <v>136</v>
      </c>
      <c r="R1" s="660"/>
    </row>
    <row r="2" spans="1:18" ht="13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600" t="s">
        <v>813</v>
      </c>
    </row>
    <row r="3" spans="1:18" ht="16.5" customHeight="1" thickBot="1">
      <c r="A3" s="170"/>
      <c r="B3" s="102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629" t="s">
        <v>0</v>
      </c>
      <c r="R3" s="94"/>
    </row>
    <row r="4" spans="1:18" ht="12" customHeight="1">
      <c r="A4" s="172"/>
      <c r="B4" s="173" t="s">
        <v>19</v>
      </c>
      <c r="C4" s="661" t="s">
        <v>20</v>
      </c>
      <c r="D4" s="661"/>
      <c r="E4" s="661"/>
      <c r="F4" s="661"/>
      <c r="G4" s="661" t="s">
        <v>21</v>
      </c>
      <c r="H4" s="661"/>
      <c r="I4" s="661"/>
      <c r="J4" s="661"/>
      <c r="K4" s="661" t="s">
        <v>22</v>
      </c>
      <c r="L4" s="661"/>
      <c r="M4" s="661"/>
      <c r="N4" s="661"/>
      <c r="O4" s="661" t="s">
        <v>137</v>
      </c>
      <c r="P4" s="661"/>
      <c r="Q4" s="661"/>
      <c r="R4" s="174"/>
    </row>
    <row r="5" spans="1:18" ht="12" customHeight="1">
      <c r="A5" s="175" t="s">
        <v>138</v>
      </c>
      <c r="B5" s="176" t="s">
        <v>28</v>
      </c>
      <c r="C5" s="177" t="s">
        <v>3</v>
      </c>
      <c r="D5" s="177" t="s">
        <v>12</v>
      </c>
      <c r="E5" s="177" t="s">
        <v>13</v>
      </c>
      <c r="F5" s="178" t="s">
        <v>139</v>
      </c>
      <c r="G5" s="177" t="s">
        <v>3</v>
      </c>
      <c r="H5" s="177" t="s">
        <v>12</v>
      </c>
      <c r="I5" s="177" t="s">
        <v>13</v>
      </c>
      <c r="J5" s="178" t="s">
        <v>139</v>
      </c>
      <c r="K5" s="177" t="s">
        <v>3</v>
      </c>
      <c r="L5" s="177" t="s">
        <v>12</v>
      </c>
      <c r="M5" s="177" t="s">
        <v>13</v>
      </c>
      <c r="N5" s="178" t="s">
        <v>139</v>
      </c>
      <c r="O5" s="177" t="s">
        <v>3</v>
      </c>
      <c r="P5" s="177" t="s">
        <v>12</v>
      </c>
      <c r="Q5" s="177" t="s">
        <v>13</v>
      </c>
      <c r="R5" s="179" t="s">
        <v>140</v>
      </c>
    </row>
    <row r="6" spans="1:18" ht="12" customHeight="1" thickBot="1">
      <c r="A6" s="180"/>
      <c r="B6" s="181"/>
      <c r="C6" s="658" t="s">
        <v>16</v>
      </c>
      <c r="D6" s="658"/>
      <c r="E6" s="182"/>
      <c r="F6" s="182"/>
      <c r="G6" s="658" t="s">
        <v>16</v>
      </c>
      <c r="H6" s="658"/>
      <c r="I6" s="182"/>
      <c r="J6" s="182"/>
      <c r="K6" s="658" t="s">
        <v>16</v>
      </c>
      <c r="L6" s="658"/>
      <c r="M6" s="182"/>
      <c r="N6" s="182"/>
      <c r="O6" s="182"/>
      <c r="P6" s="182"/>
      <c r="Q6" s="182"/>
      <c r="R6" s="183"/>
    </row>
    <row r="7" spans="1:18" ht="12.75" customHeight="1">
      <c r="A7" s="184" t="s">
        <v>101</v>
      </c>
      <c r="B7" s="185"/>
      <c r="C7" s="186">
        <v>1036</v>
      </c>
      <c r="D7" s="186">
        <v>1036</v>
      </c>
      <c r="E7" s="186">
        <v>1025</v>
      </c>
      <c r="F7" s="187">
        <f>E7/D7</f>
        <v>0.9893822393822393</v>
      </c>
      <c r="G7" s="186">
        <v>354</v>
      </c>
      <c r="H7" s="186">
        <v>354</v>
      </c>
      <c r="I7" s="186">
        <v>351</v>
      </c>
      <c r="J7" s="538">
        <f>I7/H7</f>
        <v>0.9915254237288136</v>
      </c>
      <c r="K7" s="186"/>
      <c r="L7" s="186">
        <v>45</v>
      </c>
      <c r="M7" s="186">
        <v>62</v>
      </c>
      <c r="N7" s="187"/>
      <c r="O7" s="188">
        <f aca="true" t="shared" si="0" ref="O7:O15">SUM(C7,G7,K7)</f>
        <v>1390</v>
      </c>
      <c r="P7" s="188">
        <f aca="true" t="shared" si="1" ref="P7:P15">SUM(D7,H7,L7)</f>
        <v>1435</v>
      </c>
      <c r="Q7" s="188">
        <f aca="true" t="shared" si="2" ref="Q7:Q15">SUM(E7,I7,M7)</f>
        <v>1438</v>
      </c>
      <c r="R7" s="189">
        <f aca="true" t="shared" si="3" ref="R7:R14">Q7/P7</f>
        <v>1.0020905923344947</v>
      </c>
    </row>
    <row r="8" spans="1:18" ht="11.25" customHeight="1">
      <c r="A8" s="190" t="s">
        <v>102</v>
      </c>
      <c r="B8" s="191"/>
      <c r="C8" s="192"/>
      <c r="D8" s="192"/>
      <c r="E8" s="192"/>
      <c r="F8" s="193"/>
      <c r="G8" s="192"/>
      <c r="H8" s="192"/>
      <c r="I8" s="192"/>
      <c r="J8" s="194"/>
      <c r="K8" s="192">
        <v>1200</v>
      </c>
      <c r="L8" s="192">
        <v>1475</v>
      </c>
      <c r="M8" s="192">
        <v>1763</v>
      </c>
      <c r="N8" s="194">
        <f aca="true" t="shared" si="4" ref="N8:N14">M8/L8</f>
        <v>1.1952542372881356</v>
      </c>
      <c r="O8" s="195">
        <f t="shared" si="0"/>
        <v>1200</v>
      </c>
      <c r="P8" s="195">
        <f t="shared" si="1"/>
        <v>1475</v>
      </c>
      <c r="Q8" s="195">
        <f t="shared" si="2"/>
        <v>1763</v>
      </c>
      <c r="R8" s="196">
        <f t="shared" si="3"/>
        <v>1.1952542372881356</v>
      </c>
    </row>
    <row r="9" spans="1:18" ht="11.25" customHeight="1">
      <c r="A9" s="190" t="s">
        <v>103</v>
      </c>
      <c r="B9" s="197"/>
      <c r="C9" s="192"/>
      <c r="D9" s="192"/>
      <c r="E9" s="192"/>
      <c r="F9" s="193"/>
      <c r="G9" s="192"/>
      <c r="H9" s="192"/>
      <c r="I9" s="192"/>
      <c r="J9" s="539"/>
      <c r="K9" s="192"/>
      <c r="L9" s="192"/>
      <c r="M9" s="192">
        <v>60</v>
      </c>
      <c r="N9" s="194"/>
      <c r="O9" s="195">
        <f t="shared" si="0"/>
        <v>0</v>
      </c>
      <c r="P9" s="195">
        <f t="shared" si="1"/>
        <v>0</v>
      </c>
      <c r="Q9" s="195">
        <f t="shared" si="2"/>
        <v>60</v>
      </c>
      <c r="R9" s="196"/>
    </row>
    <row r="10" spans="1:18" ht="11.25" customHeight="1">
      <c r="A10" s="190" t="s">
        <v>104</v>
      </c>
      <c r="B10" s="197"/>
      <c r="C10" s="192"/>
      <c r="D10" s="192"/>
      <c r="E10" s="192"/>
      <c r="F10" s="193"/>
      <c r="G10" s="192"/>
      <c r="H10" s="192"/>
      <c r="I10" s="192"/>
      <c r="J10" s="191"/>
      <c r="K10" s="192">
        <v>25626</v>
      </c>
      <c r="L10" s="192">
        <v>25269</v>
      </c>
      <c r="M10" s="192">
        <v>26312</v>
      </c>
      <c r="N10" s="194">
        <f t="shared" si="4"/>
        <v>1.0412758716213542</v>
      </c>
      <c r="O10" s="195">
        <f t="shared" si="0"/>
        <v>25626</v>
      </c>
      <c r="P10" s="195">
        <f t="shared" si="1"/>
        <v>25269</v>
      </c>
      <c r="Q10" s="195">
        <f t="shared" si="2"/>
        <v>26312</v>
      </c>
      <c r="R10" s="196">
        <f t="shared" si="3"/>
        <v>1.0412758716213542</v>
      </c>
    </row>
    <row r="11" spans="1:18" ht="11.25" customHeight="1">
      <c r="A11" s="190" t="s">
        <v>105</v>
      </c>
      <c r="B11" s="197"/>
      <c r="C11" s="192">
        <v>35456</v>
      </c>
      <c r="D11" s="192">
        <v>35937</v>
      </c>
      <c r="E11" s="192">
        <v>33265</v>
      </c>
      <c r="F11" s="193">
        <f>E11/D11</f>
        <v>0.9256476611848513</v>
      </c>
      <c r="G11" s="192">
        <v>10993</v>
      </c>
      <c r="H11" s="192">
        <v>11146</v>
      </c>
      <c r="I11" s="192">
        <v>10272</v>
      </c>
      <c r="J11" s="194">
        <f>I11/H11</f>
        <v>0.9215862192714875</v>
      </c>
      <c r="K11" s="192"/>
      <c r="L11" s="192"/>
      <c r="M11" s="192">
        <v>9</v>
      </c>
      <c r="N11" s="194"/>
      <c r="O11" s="195">
        <f t="shared" si="0"/>
        <v>46449</v>
      </c>
      <c r="P11" s="195">
        <f t="shared" si="1"/>
        <v>47083</v>
      </c>
      <c r="Q11" s="195">
        <f t="shared" si="2"/>
        <v>43546</v>
      </c>
      <c r="R11" s="196">
        <f t="shared" si="3"/>
        <v>0.9248773442643842</v>
      </c>
    </row>
    <row r="12" spans="1:18" ht="12.75">
      <c r="A12" s="190" t="s">
        <v>141</v>
      </c>
      <c r="B12" s="197"/>
      <c r="C12" s="192">
        <v>158768</v>
      </c>
      <c r="D12" s="192">
        <v>159407</v>
      </c>
      <c r="E12" s="192">
        <v>156131</v>
      </c>
      <c r="F12" s="193">
        <f>E12/D12</f>
        <v>0.979448832234469</v>
      </c>
      <c r="G12" s="192">
        <v>47463</v>
      </c>
      <c r="H12" s="192">
        <v>47996</v>
      </c>
      <c r="I12" s="192">
        <v>47095</v>
      </c>
      <c r="J12" s="194">
        <f>I12/H12</f>
        <v>0.9812276023001917</v>
      </c>
      <c r="K12" s="192">
        <v>64892</v>
      </c>
      <c r="L12" s="192">
        <v>82875</v>
      </c>
      <c r="M12" s="192">
        <v>91111</v>
      </c>
      <c r="N12" s="194">
        <f t="shared" si="4"/>
        <v>1.0993785822021116</v>
      </c>
      <c r="O12" s="195">
        <f t="shared" si="0"/>
        <v>271123</v>
      </c>
      <c r="P12" s="195">
        <f t="shared" si="1"/>
        <v>290278</v>
      </c>
      <c r="Q12" s="195">
        <f t="shared" si="2"/>
        <v>294337</v>
      </c>
      <c r="R12" s="196">
        <f t="shared" si="3"/>
        <v>1.0139831471899352</v>
      </c>
    </row>
    <row r="13" spans="1:18" ht="12.75">
      <c r="A13" s="190" t="s">
        <v>142</v>
      </c>
      <c r="B13" s="197"/>
      <c r="C13" s="192"/>
      <c r="D13" s="192"/>
      <c r="E13" s="192"/>
      <c r="F13" s="193"/>
      <c r="G13" s="192"/>
      <c r="H13" s="192"/>
      <c r="I13" s="192"/>
      <c r="J13" s="194"/>
      <c r="K13" s="192"/>
      <c r="L13" s="192"/>
      <c r="M13" s="192"/>
      <c r="N13" s="194"/>
      <c r="O13" s="195">
        <f t="shared" si="0"/>
        <v>0</v>
      </c>
      <c r="P13" s="195">
        <f t="shared" si="1"/>
        <v>0</v>
      </c>
      <c r="Q13" s="195">
        <f t="shared" si="2"/>
        <v>0</v>
      </c>
      <c r="R13" s="196"/>
    </row>
    <row r="14" spans="1:18" ht="12.75">
      <c r="A14" s="190" t="s">
        <v>107</v>
      </c>
      <c r="B14" s="197"/>
      <c r="C14" s="192">
        <v>407</v>
      </c>
      <c r="D14" s="192">
        <v>407</v>
      </c>
      <c r="E14" s="192">
        <v>358</v>
      </c>
      <c r="F14" s="193">
        <f>E14/D14</f>
        <v>0.8796068796068796</v>
      </c>
      <c r="G14" s="192">
        <v>45</v>
      </c>
      <c r="H14" s="192">
        <v>45</v>
      </c>
      <c r="I14" s="192">
        <v>39</v>
      </c>
      <c r="J14" s="194">
        <f>I14/H14</f>
        <v>0.8666666666666667</v>
      </c>
      <c r="K14" s="192">
        <v>738</v>
      </c>
      <c r="L14" s="192">
        <v>1264</v>
      </c>
      <c r="M14" s="192">
        <v>1089</v>
      </c>
      <c r="N14" s="194">
        <f t="shared" si="4"/>
        <v>0.8615506329113924</v>
      </c>
      <c r="O14" s="195">
        <f t="shared" si="0"/>
        <v>1190</v>
      </c>
      <c r="P14" s="195">
        <f t="shared" si="1"/>
        <v>1716</v>
      </c>
      <c r="Q14" s="195">
        <f t="shared" si="2"/>
        <v>1486</v>
      </c>
      <c r="R14" s="196">
        <f t="shared" si="3"/>
        <v>0.865967365967366</v>
      </c>
    </row>
    <row r="15" spans="1:18" ht="12.75">
      <c r="A15" s="190" t="s">
        <v>108</v>
      </c>
      <c r="B15" s="197"/>
      <c r="C15" s="192"/>
      <c r="D15" s="192">
        <v>950</v>
      </c>
      <c r="E15" s="192">
        <v>1140</v>
      </c>
      <c r="F15" s="193"/>
      <c r="G15" s="192"/>
      <c r="H15" s="192">
        <v>200</v>
      </c>
      <c r="I15" s="192">
        <v>234</v>
      </c>
      <c r="J15" s="194"/>
      <c r="K15" s="192"/>
      <c r="L15" s="192">
        <v>1126</v>
      </c>
      <c r="M15" s="192">
        <v>900</v>
      </c>
      <c r="N15" s="194"/>
      <c r="O15" s="195">
        <f t="shared" si="0"/>
        <v>0</v>
      </c>
      <c r="P15" s="195">
        <f t="shared" si="1"/>
        <v>2276</v>
      </c>
      <c r="Q15" s="195">
        <f t="shared" si="2"/>
        <v>2274</v>
      </c>
      <c r="R15" s="196"/>
    </row>
    <row r="16" spans="1:18" ht="12.75">
      <c r="A16" s="190" t="s">
        <v>110</v>
      </c>
      <c r="B16" s="197"/>
      <c r="C16" s="192"/>
      <c r="D16" s="192"/>
      <c r="E16" s="192"/>
      <c r="F16" s="193"/>
      <c r="G16" s="192"/>
      <c r="H16" s="192"/>
      <c r="I16" s="192"/>
      <c r="J16" s="191"/>
      <c r="K16" s="192"/>
      <c r="L16" s="192"/>
      <c r="M16" s="192"/>
      <c r="N16" s="191"/>
      <c r="O16" s="195"/>
      <c r="P16" s="195"/>
      <c r="Q16" s="195">
        <f>SUM(E16,I16,M16)</f>
        <v>0</v>
      </c>
      <c r="R16" s="198"/>
    </row>
    <row r="17" spans="1:18" ht="10.5" customHeight="1">
      <c r="A17" s="190" t="s">
        <v>111</v>
      </c>
      <c r="B17" s="197"/>
      <c r="C17" s="192"/>
      <c r="D17" s="192"/>
      <c r="E17" s="192">
        <v>265</v>
      </c>
      <c r="F17" s="193"/>
      <c r="G17" s="192"/>
      <c r="H17" s="192"/>
      <c r="I17" s="192">
        <v>111</v>
      </c>
      <c r="J17" s="191"/>
      <c r="K17" s="192">
        <v>1514</v>
      </c>
      <c r="L17" s="192">
        <v>1514</v>
      </c>
      <c r="M17" s="192">
        <v>1240</v>
      </c>
      <c r="N17" s="194">
        <f>M17/L17</f>
        <v>0.8190224570673712</v>
      </c>
      <c r="O17" s="195">
        <f>SUM(C17,G17,K17)</f>
        <v>1514</v>
      </c>
      <c r="P17" s="195">
        <f>SUM(D17,H17,L17)</f>
        <v>1514</v>
      </c>
      <c r="Q17" s="195">
        <f>SUM(E17,I17,M17)</f>
        <v>1616</v>
      </c>
      <c r="R17" s="196">
        <f>Q17/P17</f>
        <v>1.0673712021136064</v>
      </c>
    </row>
    <row r="18" spans="1:18" ht="11.25" customHeight="1">
      <c r="A18" s="190" t="s">
        <v>112</v>
      </c>
      <c r="B18" s="197"/>
      <c r="C18" s="192"/>
      <c r="D18" s="192"/>
      <c r="E18" s="192"/>
      <c r="F18" s="193"/>
      <c r="G18" s="192"/>
      <c r="H18" s="192"/>
      <c r="I18" s="192"/>
      <c r="J18" s="191"/>
      <c r="K18" s="192"/>
      <c r="L18" s="192"/>
      <c r="M18" s="192"/>
      <c r="N18" s="194"/>
      <c r="O18" s="195"/>
      <c r="P18" s="195"/>
      <c r="Q18" s="195"/>
      <c r="R18" s="198"/>
    </row>
    <row r="19" spans="1:18" ht="11.25" customHeight="1">
      <c r="A19" s="190" t="s">
        <v>113</v>
      </c>
      <c r="B19" s="197"/>
      <c r="C19" s="192">
        <v>1929</v>
      </c>
      <c r="D19" s="192">
        <v>5741</v>
      </c>
      <c r="E19" s="192">
        <v>5802</v>
      </c>
      <c r="F19" s="193">
        <f>E19/D19</f>
        <v>1.0106253265981537</v>
      </c>
      <c r="G19" s="192">
        <v>659</v>
      </c>
      <c r="H19" s="192">
        <v>1972</v>
      </c>
      <c r="I19" s="192">
        <v>1831</v>
      </c>
      <c r="J19" s="194">
        <f>I19/H19</f>
        <v>0.928498985801217</v>
      </c>
      <c r="K19" s="192">
        <v>8252</v>
      </c>
      <c r="L19" s="192">
        <v>9596</v>
      </c>
      <c r="M19" s="192">
        <v>8692</v>
      </c>
      <c r="N19" s="194">
        <f>M19/L19</f>
        <v>0.905794080867028</v>
      </c>
      <c r="O19" s="195">
        <f aca="true" t="shared" si="5" ref="O19:Q22">SUM(C19,G19,K19)</f>
        <v>10840</v>
      </c>
      <c r="P19" s="195">
        <f t="shared" si="5"/>
        <v>17309</v>
      </c>
      <c r="Q19" s="195">
        <f t="shared" si="5"/>
        <v>16325</v>
      </c>
      <c r="R19" s="196">
        <f>Q19/P19</f>
        <v>0.9431509619273211</v>
      </c>
    </row>
    <row r="20" spans="1:18" ht="11.25" customHeight="1">
      <c r="A20" s="190" t="s">
        <v>114</v>
      </c>
      <c r="B20" s="197"/>
      <c r="C20" s="192"/>
      <c r="D20" s="192"/>
      <c r="E20" s="192"/>
      <c r="F20" s="193"/>
      <c r="G20" s="192"/>
      <c r="H20" s="192"/>
      <c r="I20" s="192"/>
      <c r="J20" s="191"/>
      <c r="K20" s="192">
        <v>2400</v>
      </c>
      <c r="L20" s="192">
        <v>2400</v>
      </c>
      <c r="M20" s="192">
        <v>2406</v>
      </c>
      <c r="N20" s="194">
        <f>M20/L20</f>
        <v>1.0025</v>
      </c>
      <c r="O20" s="195">
        <f t="shared" si="5"/>
        <v>2400</v>
      </c>
      <c r="P20" s="195">
        <f t="shared" si="5"/>
        <v>2400</v>
      </c>
      <c r="Q20" s="195">
        <f t="shared" si="5"/>
        <v>2406</v>
      </c>
      <c r="R20" s="196">
        <f>Q20/P20</f>
        <v>1.0025</v>
      </c>
    </row>
    <row r="21" spans="1:18" ht="11.25" customHeight="1">
      <c r="A21" s="190" t="s">
        <v>115</v>
      </c>
      <c r="B21" s="197"/>
      <c r="C21" s="192"/>
      <c r="D21" s="192"/>
      <c r="E21" s="192"/>
      <c r="F21" s="193"/>
      <c r="G21" s="192"/>
      <c r="H21" s="192"/>
      <c r="I21" s="192"/>
      <c r="J21" s="191"/>
      <c r="K21" s="192">
        <v>15720</v>
      </c>
      <c r="L21" s="192">
        <v>24100</v>
      </c>
      <c r="M21" s="192">
        <v>24900</v>
      </c>
      <c r="N21" s="194">
        <f>M21/L21</f>
        <v>1.033195020746888</v>
      </c>
      <c r="O21" s="195">
        <f t="shared" si="5"/>
        <v>15720</v>
      </c>
      <c r="P21" s="195">
        <f t="shared" si="5"/>
        <v>24100</v>
      </c>
      <c r="Q21" s="195">
        <f t="shared" si="5"/>
        <v>24900</v>
      </c>
      <c r="R21" s="196">
        <f>Q21/P21</f>
        <v>1.033195020746888</v>
      </c>
    </row>
    <row r="22" spans="1:18" ht="12.75">
      <c r="A22" s="190" t="s">
        <v>116</v>
      </c>
      <c r="B22" s="197"/>
      <c r="C22" s="192"/>
      <c r="D22" s="192"/>
      <c r="E22" s="192"/>
      <c r="F22" s="193"/>
      <c r="G22" s="192"/>
      <c r="H22" s="192"/>
      <c r="I22" s="192"/>
      <c r="J22" s="191"/>
      <c r="K22" s="192"/>
      <c r="L22" s="192"/>
      <c r="M22" s="192"/>
      <c r="N22" s="194"/>
      <c r="O22" s="195">
        <f t="shared" si="5"/>
        <v>0</v>
      </c>
      <c r="P22" s="195">
        <f t="shared" si="5"/>
        <v>0</v>
      </c>
      <c r="Q22" s="195">
        <f t="shared" si="5"/>
        <v>0</v>
      </c>
      <c r="R22" s="198"/>
    </row>
    <row r="23" spans="1:18" ht="12.75">
      <c r="A23" s="190" t="s">
        <v>143</v>
      </c>
      <c r="B23" s="197"/>
      <c r="C23" s="192"/>
      <c r="D23" s="192"/>
      <c r="E23" s="192"/>
      <c r="F23" s="193"/>
      <c r="G23" s="192"/>
      <c r="H23" s="192"/>
      <c r="I23" s="192"/>
      <c r="J23" s="191"/>
      <c r="K23" s="192"/>
      <c r="L23" s="192"/>
      <c r="M23" s="192"/>
      <c r="N23" s="194"/>
      <c r="O23" s="195"/>
      <c r="P23" s="195"/>
      <c r="Q23" s="195"/>
      <c r="R23" s="198"/>
    </row>
    <row r="24" spans="1:18" ht="12.75">
      <c r="A24" s="190" t="s">
        <v>118</v>
      </c>
      <c r="B24" s="197"/>
      <c r="C24" s="192"/>
      <c r="D24" s="192"/>
      <c r="E24" s="192"/>
      <c r="F24" s="193"/>
      <c r="G24" s="192"/>
      <c r="H24" s="192"/>
      <c r="I24" s="192"/>
      <c r="J24" s="191"/>
      <c r="K24" s="192"/>
      <c r="L24" s="192"/>
      <c r="M24" s="192"/>
      <c r="N24" s="194"/>
      <c r="O24" s="195"/>
      <c r="P24" s="195"/>
      <c r="Q24" s="195"/>
      <c r="R24" s="198"/>
    </row>
    <row r="25" spans="1:18" ht="12.75">
      <c r="A25" s="190" t="s">
        <v>119</v>
      </c>
      <c r="B25" s="197"/>
      <c r="C25" s="192"/>
      <c r="D25" s="192"/>
      <c r="E25" s="192"/>
      <c r="F25" s="193"/>
      <c r="G25" s="192"/>
      <c r="H25" s="192"/>
      <c r="I25" s="192"/>
      <c r="J25" s="191"/>
      <c r="K25" s="192">
        <v>9700</v>
      </c>
      <c r="L25" s="192">
        <v>9626</v>
      </c>
      <c r="M25" s="192">
        <v>7135</v>
      </c>
      <c r="N25" s="194">
        <f>M25/L25</f>
        <v>0.7412216912528569</v>
      </c>
      <c r="O25" s="195">
        <f aca="true" t="shared" si="6" ref="O25:O39">SUM(C25,G25,K25)</f>
        <v>9700</v>
      </c>
      <c r="P25" s="195">
        <f aca="true" t="shared" si="7" ref="P25:P39">SUM(D25,H25,L25)</f>
        <v>9626</v>
      </c>
      <c r="Q25" s="195">
        <f aca="true" t="shared" si="8" ref="Q25:Q39">SUM(E25,I25,M25)</f>
        <v>7135</v>
      </c>
      <c r="R25" s="196">
        <f>Q25/P25</f>
        <v>0.7412216912528569</v>
      </c>
    </row>
    <row r="26" spans="1:18" ht="12.75">
      <c r="A26" s="190" t="s">
        <v>120</v>
      </c>
      <c r="B26" s="197"/>
      <c r="C26" s="192"/>
      <c r="D26" s="192"/>
      <c r="E26" s="192"/>
      <c r="F26" s="193"/>
      <c r="G26" s="192"/>
      <c r="H26" s="192"/>
      <c r="I26" s="192"/>
      <c r="J26" s="191"/>
      <c r="K26" s="192">
        <v>536</v>
      </c>
      <c r="L26" s="192">
        <v>536</v>
      </c>
      <c r="M26" s="192">
        <v>315</v>
      </c>
      <c r="N26" s="194">
        <f>M26/L26</f>
        <v>0.5876865671641791</v>
      </c>
      <c r="O26" s="195">
        <f t="shared" si="6"/>
        <v>536</v>
      </c>
      <c r="P26" s="195">
        <f t="shared" si="7"/>
        <v>536</v>
      </c>
      <c r="Q26" s="195">
        <f t="shared" si="8"/>
        <v>315</v>
      </c>
      <c r="R26" s="196">
        <f>Q26/P26</f>
        <v>0.5876865671641791</v>
      </c>
    </row>
    <row r="27" spans="1:18" ht="12.75">
      <c r="A27" s="190" t="s">
        <v>121</v>
      </c>
      <c r="B27" s="197"/>
      <c r="C27" s="192"/>
      <c r="D27" s="192"/>
      <c r="E27" s="192"/>
      <c r="F27" s="193"/>
      <c r="G27" s="192"/>
      <c r="H27" s="192"/>
      <c r="I27" s="192"/>
      <c r="J27" s="191"/>
      <c r="K27" s="192">
        <v>2981</v>
      </c>
      <c r="L27" s="192">
        <v>2981</v>
      </c>
      <c r="M27" s="192">
        <v>2128</v>
      </c>
      <c r="N27" s="194">
        <f>M27/L27</f>
        <v>0.7138544112713855</v>
      </c>
      <c r="O27" s="195">
        <f t="shared" si="6"/>
        <v>2981</v>
      </c>
      <c r="P27" s="195">
        <f t="shared" si="7"/>
        <v>2981</v>
      </c>
      <c r="Q27" s="195">
        <f t="shared" si="8"/>
        <v>2128</v>
      </c>
      <c r="R27" s="196">
        <f>Q27/P27</f>
        <v>0.7138544112713855</v>
      </c>
    </row>
    <row r="28" spans="1:18" ht="12.75">
      <c r="A28" s="190" t="s">
        <v>122</v>
      </c>
      <c r="B28" s="197"/>
      <c r="C28" s="192">
        <v>1436</v>
      </c>
      <c r="D28" s="192">
        <v>2481</v>
      </c>
      <c r="E28" s="192">
        <v>2644</v>
      </c>
      <c r="F28" s="193">
        <f>E28/D28</f>
        <v>1.0656993147924223</v>
      </c>
      <c r="G28" s="192">
        <v>502</v>
      </c>
      <c r="H28" s="192">
        <v>865</v>
      </c>
      <c r="I28" s="192">
        <v>895</v>
      </c>
      <c r="J28" s="194">
        <f>I28/H28</f>
        <v>1.0346820809248556</v>
      </c>
      <c r="K28" s="192"/>
      <c r="L28" s="192">
        <v>7429</v>
      </c>
      <c r="M28" s="192">
        <v>6670</v>
      </c>
      <c r="N28" s="194">
        <f>M28/L28</f>
        <v>0.8978328173374613</v>
      </c>
      <c r="O28" s="195">
        <f t="shared" si="6"/>
        <v>1938</v>
      </c>
      <c r="P28" s="195">
        <f t="shared" si="7"/>
        <v>10775</v>
      </c>
      <c r="Q28" s="195">
        <f t="shared" si="8"/>
        <v>10209</v>
      </c>
      <c r="R28" s="196">
        <f>Q28/P28</f>
        <v>0.9474709976798144</v>
      </c>
    </row>
    <row r="29" spans="1:18" ht="12.75">
      <c r="A29" s="190" t="s">
        <v>123</v>
      </c>
      <c r="B29" s="197"/>
      <c r="C29" s="192"/>
      <c r="D29" s="192"/>
      <c r="E29" s="192"/>
      <c r="F29" s="193"/>
      <c r="G29" s="192">
        <v>2088</v>
      </c>
      <c r="H29" s="192">
        <v>2088</v>
      </c>
      <c r="I29" s="192">
        <v>3075</v>
      </c>
      <c r="J29" s="194">
        <f>I29/H29</f>
        <v>1.4727011494252873</v>
      </c>
      <c r="K29" s="192"/>
      <c r="L29" s="192"/>
      <c r="M29" s="192">
        <v>20</v>
      </c>
      <c r="N29" s="194"/>
      <c r="O29" s="195">
        <f t="shared" si="6"/>
        <v>2088</v>
      </c>
      <c r="P29" s="195">
        <f t="shared" si="7"/>
        <v>2088</v>
      </c>
      <c r="Q29" s="195">
        <f t="shared" si="8"/>
        <v>3095</v>
      </c>
      <c r="R29" s="196">
        <f>Q29/P29</f>
        <v>1.48227969348659</v>
      </c>
    </row>
    <row r="30" spans="1:18" ht="11.25" customHeight="1">
      <c r="A30" s="190" t="s">
        <v>124</v>
      </c>
      <c r="B30" s="197"/>
      <c r="C30" s="192"/>
      <c r="D30" s="192"/>
      <c r="E30" s="192"/>
      <c r="F30" s="193"/>
      <c r="G30" s="192"/>
      <c r="H30" s="192"/>
      <c r="I30" s="192"/>
      <c r="J30" s="191"/>
      <c r="K30" s="192"/>
      <c r="L30" s="192"/>
      <c r="M30" s="192"/>
      <c r="N30" s="194"/>
      <c r="O30" s="195">
        <f t="shared" si="6"/>
        <v>0</v>
      </c>
      <c r="P30" s="195">
        <f t="shared" si="7"/>
        <v>0</v>
      </c>
      <c r="Q30" s="195">
        <f t="shared" si="8"/>
        <v>0</v>
      </c>
      <c r="R30" s="198"/>
    </row>
    <row r="31" spans="1:18" ht="11.25" customHeight="1">
      <c r="A31" s="190" t="s">
        <v>125</v>
      </c>
      <c r="B31" s="197"/>
      <c r="C31" s="192"/>
      <c r="D31" s="192"/>
      <c r="E31" s="192"/>
      <c r="F31" s="193"/>
      <c r="G31" s="192"/>
      <c r="H31" s="192"/>
      <c r="I31" s="192"/>
      <c r="J31" s="191"/>
      <c r="K31" s="192"/>
      <c r="L31" s="192"/>
      <c r="M31" s="192"/>
      <c r="N31" s="194"/>
      <c r="O31" s="195">
        <f t="shared" si="6"/>
        <v>0</v>
      </c>
      <c r="P31" s="195">
        <f t="shared" si="7"/>
        <v>0</v>
      </c>
      <c r="Q31" s="195">
        <f t="shared" si="8"/>
        <v>0</v>
      </c>
      <c r="R31" s="198"/>
    </row>
    <row r="32" spans="1:18" ht="10.5" customHeight="1">
      <c r="A32" s="190" t="s">
        <v>126</v>
      </c>
      <c r="B32" s="197"/>
      <c r="C32" s="192"/>
      <c r="D32" s="192"/>
      <c r="E32" s="192"/>
      <c r="F32" s="193"/>
      <c r="G32" s="192"/>
      <c r="H32" s="192"/>
      <c r="I32" s="192"/>
      <c r="J32" s="191"/>
      <c r="K32" s="192"/>
      <c r="L32" s="192"/>
      <c r="M32" s="192">
        <v>151</v>
      </c>
      <c r="N32" s="194"/>
      <c r="O32" s="195">
        <f t="shared" si="6"/>
        <v>0</v>
      </c>
      <c r="P32" s="195">
        <f t="shared" si="7"/>
        <v>0</v>
      </c>
      <c r="Q32" s="195">
        <f t="shared" si="8"/>
        <v>151</v>
      </c>
      <c r="R32" s="198"/>
    </row>
    <row r="33" spans="1:18" ht="11.25" customHeight="1">
      <c r="A33" s="190" t="s">
        <v>127</v>
      </c>
      <c r="B33" s="197"/>
      <c r="C33" s="192"/>
      <c r="D33" s="192"/>
      <c r="E33" s="192"/>
      <c r="F33" s="193"/>
      <c r="G33" s="192"/>
      <c r="H33" s="192"/>
      <c r="I33" s="192"/>
      <c r="J33" s="191"/>
      <c r="K33" s="192"/>
      <c r="L33" s="192"/>
      <c r="M33" s="192"/>
      <c r="N33" s="194"/>
      <c r="O33" s="195">
        <f t="shared" si="6"/>
        <v>0</v>
      </c>
      <c r="P33" s="195">
        <f t="shared" si="7"/>
        <v>0</v>
      </c>
      <c r="Q33" s="195">
        <f t="shared" si="8"/>
        <v>0</v>
      </c>
      <c r="R33" s="198"/>
    </row>
    <row r="34" spans="1:18" ht="10.5" customHeight="1">
      <c r="A34" s="190" t="s">
        <v>128</v>
      </c>
      <c r="B34" s="197"/>
      <c r="C34" s="192"/>
      <c r="D34" s="192"/>
      <c r="E34" s="192"/>
      <c r="F34" s="193"/>
      <c r="G34" s="192"/>
      <c r="H34" s="192"/>
      <c r="I34" s="192"/>
      <c r="J34" s="191"/>
      <c r="K34" s="192">
        <v>2724</v>
      </c>
      <c r="L34" s="192">
        <v>2724</v>
      </c>
      <c r="M34" s="192">
        <v>2671</v>
      </c>
      <c r="N34" s="194">
        <f>M34/L34</f>
        <v>0.9805433186490455</v>
      </c>
      <c r="O34" s="195">
        <f t="shared" si="6"/>
        <v>2724</v>
      </c>
      <c r="P34" s="195">
        <f t="shared" si="7"/>
        <v>2724</v>
      </c>
      <c r="Q34" s="195">
        <f t="shared" si="8"/>
        <v>2671</v>
      </c>
      <c r="R34" s="196">
        <f aca="true" t="shared" si="9" ref="R34:R40">Q34/P34</f>
        <v>0.9805433186490455</v>
      </c>
    </row>
    <row r="35" spans="1:18" ht="10.5" customHeight="1">
      <c r="A35" s="190" t="s">
        <v>144</v>
      </c>
      <c r="B35" s="197"/>
      <c r="C35" s="192"/>
      <c r="D35" s="192"/>
      <c r="E35" s="192"/>
      <c r="F35" s="193"/>
      <c r="G35" s="192"/>
      <c r="H35" s="192"/>
      <c r="I35" s="192"/>
      <c r="J35" s="191"/>
      <c r="K35" s="192">
        <v>42553</v>
      </c>
      <c r="L35" s="192">
        <v>220315</v>
      </c>
      <c r="M35" s="192">
        <v>163945</v>
      </c>
      <c r="N35" s="194">
        <f>M35/L35</f>
        <v>0.7441390735991649</v>
      </c>
      <c r="O35" s="195">
        <f t="shared" si="6"/>
        <v>42553</v>
      </c>
      <c r="P35" s="195">
        <f t="shared" si="7"/>
        <v>220315</v>
      </c>
      <c r="Q35" s="195">
        <f t="shared" si="8"/>
        <v>163945</v>
      </c>
      <c r="R35" s="196">
        <f t="shared" si="9"/>
        <v>0.7441390735991649</v>
      </c>
    </row>
    <row r="36" spans="1:18" ht="10.5" customHeight="1">
      <c r="A36" s="190" t="s">
        <v>130</v>
      </c>
      <c r="B36" s="197"/>
      <c r="C36" s="192">
        <v>1795</v>
      </c>
      <c r="D36" s="192">
        <v>1563</v>
      </c>
      <c r="E36" s="192">
        <v>1490</v>
      </c>
      <c r="F36" s="193">
        <f>E36/D36</f>
        <v>0.9532949456174025</v>
      </c>
      <c r="G36" s="192">
        <v>305</v>
      </c>
      <c r="H36" s="192">
        <v>271</v>
      </c>
      <c r="I36" s="192">
        <v>321</v>
      </c>
      <c r="J36" s="194">
        <f>I36/H36</f>
        <v>1.1845018450184501</v>
      </c>
      <c r="K36" s="192">
        <v>5133</v>
      </c>
      <c r="L36" s="192">
        <v>12987</v>
      </c>
      <c r="M36" s="192">
        <v>7453</v>
      </c>
      <c r="N36" s="194">
        <f>M36/L36</f>
        <v>0.5738815738815739</v>
      </c>
      <c r="O36" s="195">
        <f t="shared" si="6"/>
        <v>7233</v>
      </c>
      <c r="P36" s="195">
        <f t="shared" si="7"/>
        <v>14821</v>
      </c>
      <c r="Q36" s="195">
        <f t="shared" si="8"/>
        <v>9264</v>
      </c>
      <c r="R36" s="196">
        <f t="shared" si="9"/>
        <v>0.6250590378516969</v>
      </c>
    </row>
    <row r="37" spans="1:18" ht="12" customHeight="1">
      <c r="A37" s="190" t="s">
        <v>131</v>
      </c>
      <c r="B37" s="197"/>
      <c r="C37" s="192"/>
      <c r="D37" s="192"/>
      <c r="E37" s="192">
        <v>150</v>
      </c>
      <c r="F37" s="193"/>
      <c r="G37" s="192"/>
      <c r="H37" s="192"/>
      <c r="I37" s="192">
        <v>33</v>
      </c>
      <c r="J37" s="191"/>
      <c r="K37" s="192"/>
      <c r="L37" s="192"/>
      <c r="M37" s="192">
        <v>402</v>
      </c>
      <c r="N37" s="194"/>
      <c r="O37" s="195">
        <f t="shared" si="6"/>
        <v>0</v>
      </c>
      <c r="P37" s="195">
        <f t="shared" si="7"/>
        <v>0</v>
      </c>
      <c r="Q37" s="195">
        <f t="shared" si="8"/>
        <v>585</v>
      </c>
      <c r="R37" s="196"/>
    </row>
    <row r="38" spans="1:18" ht="11.25" customHeight="1">
      <c r="A38" s="190" t="s">
        <v>132</v>
      </c>
      <c r="B38" s="197"/>
      <c r="C38" s="192"/>
      <c r="D38" s="192"/>
      <c r="E38" s="192"/>
      <c r="F38" s="193"/>
      <c r="G38" s="192"/>
      <c r="H38" s="192"/>
      <c r="I38" s="192"/>
      <c r="J38" s="191"/>
      <c r="K38" s="192"/>
      <c r="L38" s="192"/>
      <c r="M38" s="192"/>
      <c r="N38" s="194"/>
      <c r="O38" s="195">
        <f t="shared" si="6"/>
        <v>0</v>
      </c>
      <c r="P38" s="195">
        <f t="shared" si="7"/>
        <v>0</v>
      </c>
      <c r="Q38" s="195">
        <f t="shared" si="8"/>
        <v>0</v>
      </c>
      <c r="R38" s="196"/>
    </row>
    <row r="39" spans="1:18" ht="11.25" customHeight="1">
      <c r="A39" s="190" t="s">
        <v>133</v>
      </c>
      <c r="B39" s="197"/>
      <c r="C39" s="192">
        <v>190</v>
      </c>
      <c r="D39" s="192">
        <v>190</v>
      </c>
      <c r="E39" s="192">
        <v>203</v>
      </c>
      <c r="F39" s="193">
        <v>0</v>
      </c>
      <c r="G39" s="192">
        <v>19</v>
      </c>
      <c r="H39" s="192">
        <v>19</v>
      </c>
      <c r="I39" s="192">
        <v>23</v>
      </c>
      <c r="J39" s="194">
        <f>I39/H39</f>
        <v>1.2105263157894737</v>
      </c>
      <c r="K39" s="192">
        <v>76</v>
      </c>
      <c r="L39" s="192">
        <v>76</v>
      </c>
      <c r="M39" s="192">
        <v>136</v>
      </c>
      <c r="N39" s="191"/>
      <c r="O39" s="195">
        <f t="shared" si="6"/>
        <v>285</v>
      </c>
      <c r="P39" s="195">
        <f t="shared" si="7"/>
        <v>285</v>
      </c>
      <c r="Q39" s="195">
        <f t="shared" si="8"/>
        <v>362</v>
      </c>
      <c r="R39" s="196">
        <f t="shared" si="9"/>
        <v>1.2701754385964912</v>
      </c>
    </row>
    <row r="40" spans="1:18" s="206" customFormat="1" ht="13.5" thickBot="1">
      <c r="A40" s="199" t="s">
        <v>15</v>
      </c>
      <c r="B40" s="200"/>
      <c r="C40" s="201">
        <f>SUM(C7:C39)</f>
        <v>201017</v>
      </c>
      <c r="D40" s="201">
        <f>SUM(D7:D39)</f>
        <v>207712</v>
      </c>
      <c r="E40" s="201">
        <f>SUM(E7:E39)</f>
        <v>202473</v>
      </c>
      <c r="F40" s="202">
        <f>E40/D40</f>
        <v>0.9747775766445849</v>
      </c>
      <c r="G40" s="201">
        <f>SUM(G7:G39)</f>
        <v>62428</v>
      </c>
      <c r="H40" s="201">
        <f>SUM(H7:H39)</f>
        <v>64956</v>
      </c>
      <c r="I40" s="201">
        <f>SUM(I7:I39)</f>
        <v>64280</v>
      </c>
      <c r="J40" s="203">
        <f>I40/H40</f>
        <v>0.9895929552312335</v>
      </c>
      <c r="K40" s="201">
        <f>SUM(K7:K39)</f>
        <v>184045</v>
      </c>
      <c r="L40" s="201">
        <f>SUM(L7:L39)</f>
        <v>406338</v>
      </c>
      <c r="M40" s="201">
        <f>SUM(M7:M39)</f>
        <v>349570</v>
      </c>
      <c r="N40" s="203">
        <f>M40/L40</f>
        <v>0.8602936471607381</v>
      </c>
      <c r="O40" s="204">
        <f>SUM(O7:O39)</f>
        <v>447490</v>
      </c>
      <c r="P40" s="204">
        <f>SUM(P7:P39)</f>
        <v>679006</v>
      </c>
      <c r="Q40" s="204">
        <f>SUM(Q7:Q39)</f>
        <v>616323</v>
      </c>
      <c r="R40" s="205">
        <f t="shared" si="9"/>
        <v>0.9076841736302772</v>
      </c>
    </row>
  </sheetData>
  <mergeCells count="9">
    <mergeCell ref="Q1:R1"/>
    <mergeCell ref="C4:F4"/>
    <mergeCell ref="G4:J4"/>
    <mergeCell ref="K4:N4"/>
    <mergeCell ref="O4:Q4"/>
    <mergeCell ref="C6:D6"/>
    <mergeCell ref="G6:H6"/>
    <mergeCell ref="K6:L6"/>
    <mergeCell ref="A1:P1"/>
  </mergeCells>
  <printOptions horizontalCentered="1" verticalCentered="1"/>
  <pageMargins left="0" right="0" top="0.8" bottom="0.58" header="0.5118055555555556" footer="0.5118055555555556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2" sqref="A2:I2"/>
    </sheetView>
  </sheetViews>
  <sheetFormatPr defaultColWidth="9.140625" defaultRowHeight="12.75"/>
  <cols>
    <col min="1" max="1" width="39.7109375" style="98" customWidth="1"/>
    <col min="2" max="2" width="14.00390625" style="106" customWidth="1"/>
    <col min="3" max="3" width="12.00390625" style="106" customWidth="1"/>
    <col min="4" max="4" width="12.7109375" style="106" customWidth="1"/>
    <col min="5" max="5" width="13.8515625" style="138" bestFit="1" customWidth="1"/>
    <col min="6" max="6" width="12.28125" style="106" customWidth="1"/>
    <col min="7" max="7" width="12.00390625" style="106" customWidth="1"/>
    <col min="8" max="8" width="11.8515625" style="106" customWidth="1"/>
    <col min="9" max="9" width="14.57421875" style="138" bestFit="1" customWidth="1"/>
    <col min="10" max="16384" width="9.140625" style="98" customWidth="1"/>
  </cols>
  <sheetData>
    <row r="1" spans="7:9" ht="10.5" customHeight="1">
      <c r="G1" s="98"/>
      <c r="H1" s="139"/>
      <c r="I1" s="99" t="s">
        <v>816</v>
      </c>
    </row>
    <row r="2" spans="1:9" ht="19.5">
      <c r="A2" s="644" t="s">
        <v>677</v>
      </c>
      <c r="B2" s="644"/>
      <c r="C2" s="644"/>
      <c r="D2" s="644"/>
      <c r="E2" s="644"/>
      <c r="F2" s="644"/>
      <c r="G2" s="644"/>
      <c r="H2" s="644"/>
      <c r="I2" s="644"/>
    </row>
    <row r="3" spans="1:9" ht="9.75" customHeight="1">
      <c r="A3" s="94"/>
      <c r="B3" s="97"/>
      <c r="C3" s="97"/>
      <c r="D3" s="97"/>
      <c r="E3" s="96"/>
      <c r="F3" s="97"/>
      <c r="G3" s="97"/>
      <c r="H3" s="97"/>
      <c r="I3" s="107" t="s">
        <v>0</v>
      </c>
    </row>
    <row r="4" spans="1:9" ht="12.75" customHeight="1">
      <c r="A4" s="140"/>
      <c r="B4" s="662" t="s">
        <v>98</v>
      </c>
      <c r="C4" s="662"/>
      <c r="D4" s="662"/>
      <c r="E4" s="662"/>
      <c r="F4" s="663" t="s">
        <v>99</v>
      </c>
      <c r="G4" s="663"/>
      <c r="H4" s="663"/>
      <c r="I4" s="663"/>
    </row>
    <row r="5" spans="1:9" ht="12.75" customHeight="1">
      <c r="A5" s="141" t="s">
        <v>1</v>
      </c>
      <c r="B5" s="142" t="s">
        <v>3</v>
      </c>
      <c r="C5" s="143" t="s">
        <v>12</v>
      </c>
      <c r="D5" s="143" t="s">
        <v>13</v>
      </c>
      <c r="E5" s="144" t="s">
        <v>13</v>
      </c>
      <c r="F5" s="143" t="s">
        <v>3</v>
      </c>
      <c r="G5" s="143" t="s">
        <v>12</v>
      </c>
      <c r="H5" s="143" t="s">
        <v>13</v>
      </c>
      <c r="I5" s="145" t="s">
        <v>13</v>
      </c>
    </row>
    <row r="6" spans="1:9" ht="12.75" customHeight="1" thickBot="1">
      <c r="A6" s="146"/>
      <c r="B6" s="664" t="s">
        <v>16</v>
      </c>
      <c r="C6" s="664"/>
      <c r="D6" s="147"/>
      <c r="E6" s="148" t="s">
        <v>64</v>
      </c>
      <c r="F6" s="665" t="s">
        <v>100</v>
      </c>
      <c r="G6" s="665"/>
      <c r="H6" s="147"/>
      <c r="I6" s="149" t="s">
        <v>64</v>
      </c>
    </row>
    <row r="7" spans="1:9" s="156" customFormat="1" ht="12.75" customHeight="1">
      <c r="A7" s="150" t="s">
        <v>101</v>
      </c>
      <c r="B7" s="151">
        <v>600</v>
      </c>
      <c r="C7" s="152">
        <v>622</v>
      </c>
      <c r="D7" s="153">
        <v>605</v>
      </c>
      <c r="E7" s="154">
        <f>D7/C7</f>
        <v>0.9726688102893891</v>
      </c>
      <c r="F7" s="152">
        <v>1390</v>
      </c>
      <c r="G7" s="153">
        <v>1435</v>
      </c>
      <c r="H7" s="153">
        <v>1438</v>
      </c>
      <c r="I7" s="155">
        <f>H7/G7</f>
        <v>1.0020905923344947</v>
      </c>
    </row>
    <row r="8" spans="1:9" ht="12.75" customHeight="1">
      <c r="A8" s="157" t="s">
        <v>102</v>
      </c>
      <c r="B8" s="158">
        <v>30783</v>
      </c>
      <c r="C8" s="159">
        <v>30783</v>
      </c>
      <c r="D8" s="159">
        <v>25667</v>
      </c>
      <c r="E8" s="540">
        <f aca="true" t="shared" si="0" ref="E8:E42">D8/C8</f>
        <v>0.8338043725432869</v>
      </c>
      <c r="F8" s="159">
        <v>30548</v>
      </c>
      <c r="G8" s="159">
        <v>38726</v>
      </c>
      <c r="H8" s="159">
        <v>35146</v>
      </c>
      <c r="I8" s="542">
        <f aca="true" t="shared" si="1" ref="I8:I42">H8/G8</f>
        <v>0.9075556473686929</v>
      </c>
    </row>
    <row r="9" spans="1:9" ht="12.75" customHeight="1">
      <c r="A9" s="157" t="s">
        <v>103</v>
      </c>
      <c r="B9" s="158">
        <v>42855</v>
      </c>
      <c r="C9" s="159">
        <v>13606</v>
      </c>
      <c r="D9" s="159">
        <v>12774</v>
      </c>
      <c r="E9" s="540">
        <f t="shared" si="0"/>
        <v>0.9388505071292077</v>
      </c>
      <c r="F9" s="159"/>
      <c r="G9" s="159">
        <v>1751</v>
      </c>
      <c r="H9" s="159">
        <v>1499</v>
      </c>
      <c r="I9" s="542">
        <f t="shared" si="1"/>
        <v>0.856082238720731</v>
      </c>
    </row>
    <row r="10" spans="1:9" ht="12.75" customHeight="1">
      <c r="A10" s="157" t="s">
        <v>104</v>
      </c>
      <c r="B10" s="158">
        <v>12080</v>
      </c>
      <c r="C10" s="159">
        <v>11723</v>
      </c>
      <c r="D10" s="159">
        <v>12226</v>
      </c>
      <c r="E10" s="540">
        <f t="shared" si="0"/>
        <v>1.04290710568967</v>
      </c>
      <c r="F10" s="159">
        <v>189318</v>
      </c>
      <c r="G10" s="159">
        <v>189318</v>
      </c>
      <c r="H10" s="159">
        <v>190377</v>
      </c>
      <c r="I10" s="542">
        <f t="shared" si="1"/>
        <v>1.0055937628751623</v>
      </c>
    </row>
    <row r="11" spans="1:9" ht="12.75" customHeight="1">
      <c r="A11" s="157" t="s">
        <v>105</v>
      </c>
      <c r="B11" s="158"/>
      <c r="C11" s="159"/>
      <c r="D11" s="159"/>
      <c r="E11" s="540"/>
      <c r="F11" s="159">
        <v>46613</v>
      </c>
      <c r="G11" s="159">
        <v>47247</v>
      </c>
      <c r="H11" s="159">
        <v>43546</v>
      </c>
      <c r="I11" s="542">
        <f t="shared" si="1"/>
        <v>0.9216669841471417</v>
      </c>
    </row>
    <row r="12" spans="1:9" ht="12.75" customHeight="1">
      <c r="A12" s="157" t="s">
        <v>106</v>
      </c>
      <c r="B12" s="158">
        <v>449340</v>
      </c>
      <c r="C12" s="159">
        <v>339586</v>
      </c>
      <c r="D12" s="159">
        <v>100350</v>
      </c>
      <c r="E12" s="540">
        <f t="shared" si="0"/>
        <v>0.2955068819091482</v>
      </c>
      <c r="F12" s="159">
        <v>578894</v>
      </c>
      <c r="G12" s="159">
        <v>630063</v>
      </c>
      <c r="H12" s="159">
        <v>508609</v>
      </c>
      <c r="I12" s="542">
        <f t="shared" si="1"/>
        <v>0.8072351495009229</v>
      </c>
    </row>
    <row r="13" spans="1:9" ht="12.75" customHeight="1">
      <c r="A13" s="157" t="s">
        <v>107</v>
      </c>
      <c r="B13" s="158"/>
      <c r="C13" s="159">
        <v>150</v>
      </c>
      <c r="D13" s="159">
        <v>123</v>
      </c>
      <c r="E13" s="540">
        <f t="shared" si="0"/>
        <v>0.82</v>
      </c>
      <c r="F13" s="159">
        <v>2730</v>
      </c>
      <c r="G13" s="159">
        <v>3316</v>
      </c>
      <c r="H13" s="159">
        <v>2746</v>
      </c>
      <c r="I13" s="542">
        <f t="shared" si="1"/>
        <v>0.8281061519903499</v>
      </c>
    </row>
    <row r="14" spans="1:9" ht="12.75" customHeight="1">
      <c r="A14" s="157" t="s">
        <v>108</v>
      </c>
      <c r="B14" s="158"/>
      <c r="C14" s="159">
        <v>2276</v>
      </c>
      <c r="D14" s="159">
        <v>2298</v>
      </c>
      <c r="E14" s="540">
        <f t="shared" si="0"/>
        <v>1.0096660808435853</v>
      </c>
      <c r="F14" s="159"/>
      <c r="G14" s="159">
        <v>2276</v>
      </c>
      <c r="H14" s="159">
        <v>2274</v>
      </c>
      <c r="I14" s="542">
        <f t="shared" si="1"/>
        <v>0.9991212653778558</v>
      </c>
    </row>
    <row r="15" spans="1:9" ht="12.75" customHeight="1">
      <c r="A15" s="157" t="s">
        <v>109</v>
      </c>
      <c r="B15" s="158"/>
      <c r="C15" s="159"/>
      <c r="D15" s="159"/>
      <c r="E15" s="540"/>
      <c r="F15" s="159"/>
      <c r="G15" s="159"/>
      <c r="H15" s="159"/>
      <c r="I15" s="542"/>
    </row>
    <row r="16" spans="1:9" ht="12.75" customHeight="1">
      <c r="A16" s="157" t="s">
        <v>110</v>
      </c>
      <c r="B16" s="158"/>
      <c r="C16" s="159"/>
      <c r="D16" s="159"/>
      <c r="E16" s="540"/>
      <c r="F16" s="159"/>
      <c r="G16" s="159"/>
      <c r="H16" s="159"/>
      <c r="I16" s="542"/>
    </row>
    <row r="17" spans="1:9" ht="12.75" customHeight="1">
      <c r="A17" s="157" t="s">
        <v>111</v>
      </c>
      <c r="B17" s="158">
        <v>1033</v>
      </c>
      <c r="C17" s="159">
        <v>1033</v>
      </c>
      <c r="D17" s="159">
        <v>1011</v>
      </c>
      <c r="E17" s="540">
        <f t="shared" si="0"/>
        <v>0.978702807357212</v>
      </c>
      <c r="F17" s="159">
        <v>1514</v>
      </c>
      <c r="G17" s="159">
        <v>1514</v>
      </c>
      <c r="H17" s="159">
        <v>1809</v>
      </c>
      <c r="I17" s="542">
        <f t="shared" si="1"/>
        <v>1.1948480845442537</v>
      </c>
    </row>
    <row r="18" spans="1:9" ht="12.75" customHeight="1">
      <c r="A18" s="157" t="s">
        <v>112</v>
      </c>
      <c r="B18" s="158"/>
      <c r="C18" s="159"/>
      <c r="D18" s="159"/>
      <c r="E18" s="540"/>
      <c r="F18" s="159"/>
      <c r="G18" s="159"/>
      <c r="H18" s="159"/>
      <c r="I18" s="542"/>
    </row>
    <row r="19" spans="1:9" ht="12.75" customHeight="1">
      <c r="A19" s="157" t="s">
        <v>113</v>
      </c>
      <c r="B19" s="158">
        <v>1274</v>
      </c>
      <c r="C19" s="159">
        <v>5443</v>
      </c>
      <c r="D19" s="159">
        <v>4844</v>
      </c>
      <c r="E19" s="540">
        <f t="shared" si="0"/>
        <v>0.8899503950027559</v>
      </c>
      <c r="F19" s="159">
        <v>33488</v>
      </c>
      <c r="G19" s="159">
        <v>52772</v>
      </c>
      <c r="H19" s="159">
        <v>46932</v>
      </c>
      <c r="I19" s="542">
        <f t="shared" si="1"/>
        <v>0.8893352535435458</v>
      </c>
    </row>
    <row r="20" spans="1:9" ht="12.75" customHeight="1">
      <c r="A20" s="157" t="s">
        <v>114</v>
      </c>
      <c r="B20" s="158"/>
      <c r="C20" s="159"/>
      <c r="D20" s="159"/>
      <c r="E20" s="540"/>
      <c r="F20" s="159">
        <v>18120</v>
      </c>
      <c r="G20" s="159">
        <v>5020</v>
      </c>
      <c r="H20" s="159">
        <v>2406</v>
      </c>
      <c r="I20" s="542">
        <f t="shared" si="1"/>
        <v>0.4792828685258964</v>
      </c>
    </row>
    <row r="21" spans="1:9" ht="12.75" customHeight="1">
      <c r="A21" s="157" t="s">
        <v>115</v>
      </c>
      <c r="B21" s="158"/>
      <c r="C21" s="159"/>
      <c r="D21" s="159">
        <v>233</v>
      </c>
      <c r="E21" s="540"/>
      <c r="F21" s="159"/>
      <c r="G21" s="159">
        <v>24100</v>
      </c>
      <c r="H21" s="159">
        <v>24900</v>
      </c>
      <c r="I21" s="542">
        <f t="shared" si="1"/>
        <v>1.033195020746888</v>
      </c>
    </row>
    <row r="22" spans="1:9" ht="12.75" customHeight="1">
      <c r="A22" s="157" t="s">
        <v>116</v>
      </c>
      <c r="B22" s="158"/>
      <c r="C22" s="159"/>
      <c r="D22" s="159"/>
      <c r="E22" s="540"/>
      <c r="F22" s="159">
        <v>1567571</v>
      </c>
      <c r="G22" s="159">
        <v>1610571</v>
      </c>
      <c r="H22" s="159">
        <v>1586930</v>
      </c>
      <c r="I22" s="542">
        <f t="shared" si="1"/>
        <v>0.9853213549728637</v>
      </c>
    </row>
    <row r="23" spans="1:9" ht="12.75" customHeight="1">
      <c r="A23" s="157" t="s">
        <v>117</v>
      </c>
      <c r="B23" s="158">
        <v>2158843</v>
      </c>
      <c r="C23" s="159">
        <v>2441182</v>
      </c>
      <c r="D23" s="159">
        <v>2441215</v>
      </c>
      <c r="E23" s="540">
        <f t="shared" si="0"/>
        <v>1.00001351804167</v>
      </c>
      <c r="F23" s="159"/>
      <c r="G23" s="159">
        <v>100</v>
      </c>
      <c r="H23" s="159"/>
      <c r="I23" s="542"/>
    </row>
    <row r="24" spans="1:9" ht="12.75" customHeight="1">
      <c r="A24" s="157" t="s">
        <v>118</v>
      </c>
      <c r="B24" s="158">
        <v>21670</v>
      </c>
      <c r="C24" s="159">
        <v>21670</v>
      </c>
      <c r="D24" s="159">
        <v>179525</v>
      </c>
      <c r="E24" s="540">
        <f t="shared" si="0"/>
        <v>8.284494693124135</v>
      </c>
      <c r="F24" s="159"/>
      <c r="G24" s="159"/>
      <c r="H24" s="159"/>
      <c r="I24" s="542"/>
    </row>
    <row r="25" spans="1:9" ht="12.75" customHeight="1">
      <c r="A25" s="157" t="s">
        <v>119</v>
      </c>
      <c r="B25" s="158">
        <v>22667</v>
      </c>
      <c r="C25" s="159">
        <v>12075</v>
      </c>
      <c r="D25" s="159">
        <v>15279</v>
      </c>
      <c r="E25" s="540">
        <f t="shared" si="0"/>
        <v>1.2653416149068324</v>
      </c>
      <c r="F25" s="159">
        <v>20591</v>
      </c>
      <c r="G25" s="159">
        <v>20517</v>
      </c>
      <c r="H25" s="159">
        <v>15168</v>
      </c>
      <c r="I25" s="542">
        <f t="shared" si="1"/>
        <v>0.7392893697909051</v>
      </c>
    </row>
    <row r="26" spans="1:9" ht="12.75" customHeight="1">
      <c r="A26" s="157" t="s">
        <v>120</v>
      </c>
      <c r="B26" s="158">
        <v>824</v>
      </c>
      <c r="C26" s="159">
        <v>824</v>
      </c>
      <c r="D26" s="159">
        <v>925</v>
      </c>
      <c r="E26" s="540">
        <f t="shared" si="0"/>
        <v>1.1225728155339805</v>
      </c>
      <c r="F26" s="159">
        <v>19009</v>
      </c>
      <c r="G26" s="159">
        <v>19009</v>
      </c>
      <c r="H26" s="159">
        <v>18788</v>
      </c>
      <c r="I26" s="542">
        <f t="shared" si="1"/>
        <v>0.9883739281393025</v>
      </c>
    </row>
    <row r="27" spans="1:9" ht="12.75" customHeight="1">
      <c r="A27" s="157" t="s">
        <v>121</v>
      </c>
      <c r="B27" s="158">
        <v>184</v>
      </c>
      <c r="C27" s="159">
        <v>184</v>
      </c>
      <c r="D27" s="159">
        <v>138</v>
      </c>
      <c r="E27" s="540">
        <f t="shared" si="0"/>
        <v>0.75</v>
      </c>
      <c r="F27" s="159">
        <v>2981</v>
      </c>
      <c r="G27" s="159">
        <v>2981</v>
      </c>
      <c r="H27" s="159">
        <v>2128</v>
      </c>
      <c r="I27" s="542">
        <f t="shared" si="1"/>
        <v>0.7138544112713855</v>
      </c>
    </row>
    <row r="28" spans="1:9" ht="12.75" customHeight="1">
      <c r="A28" s="157" t="s">
        <v>122</v>
      </c>
      <c r="B28" s="158"/>
      <c r="C28" s="159"/>
      <c r="D28" s="159">
        <v>178</v>
      </c>
      <c r="E28" s="540"/>
      <c r="F28" s="159">
        <v>21472</v>
      </c>
      <c r="G28" s="159">
        <v>17619</v>
      </c>
      <c r="H28" s="159">
        <v>17015</v>
      </c>
      <c r="I28" s="542">
        <f t="shared" si="1"/>
        <v>0.965718826267098</v>
      </c>
    </row>
    <row r="29" spans="1:9" ht="12.75" customHeight="1">
      <c r="A29" s="157" t="s">
        <v>123</v>
      </c>
      <c r="B29" s="158"/>
      <c r="C29" s="159"/>
      <c r="D29" s="159"/>
      <c r="E29" s="540"/>
      <c r="F29" s="159">
        <v>32188</v>
      </c>
      <c r="G29" s="159">
        <v>34668</v>
      </c>
      <c r="H29" s="159">
        <v>38172</v>
      </c>
      <c r="I29" s="542">
        <f t="shared" si="1"/>
        <v>1.101073035652475</v>
      </c>
    </row>
    <row r="30" spans="1:9" ht="12.75" customHeight="1">
      <c r="A30" s="157" t="s">
        <v>124</v>
      </c>
      <c r="B30" s="158"/>
      <c r="C30" s="159">
        <v>18827</v>
      </c>
      <c r="D30" s="159">
        <v>18827</v>
      </c>
      <c r="E30" s="540">
        <f t="shared" si="0"/>
        <v>1</v>
      </c>
      <c r="F30" s="159">
        <v>17400</v>
      </c>
      <c r="G30" s="159">
        <v>17400</v>
      </c>
      <c r="H30" s="159">
        <v>18641</v>
      </c>
      <c r="I30" s="542">
        <f t="shared" si="1"/>
        <v>1.0713218390804597</v>
      </c>
    </row>
    <row r="31" spans="1:9" ht="12.75" customHeight="1">
      <c r="A31" s="157" t="s">
        <v>125</v>
      </c>
      <c r="B31" s="158"/>
      <c r="C31" s="159"/>
      <c r="D31" s="159"/>
      <c r="E31" s="540"/>
      <c r="F31" s="159">
        <v>160000</v>
      </c>
      <c r="G31" s="159">
        <v>175000</v>
      </c>
      <c r="H31" s="159">
        <v>186095</v>
      </c>
      <c r="I31" s="542">
        <f t="shared" si="1"/>
        <v>1.0634</v>
      </c>
    </row>
    <row r="32" spans="1:9" ht="12.75" customHeight="1">
      <c r="A32" s="157" t="s">
        <v>126</v>
      </c>
      <c r="B32" s="158">
        <v>4500</v>
      </c>
      <c r="C32" s="159">
        <v>4500</v>
      </c>
      <c r="D32" s="159">
        <v>4663</v>
      </c>
      <c r="E32" s="540">
        <f t="shared" si="0"/>
        <v>1.0362222222222222</v>
      </c>
      <c r="F32" s="159">
        <v>29300</v>
      </c>
      <c r="G32" s="159">
        <v>30050</v>
      </c>
      <c r="H32" s="159">
        <v>27789</v>
      </c>
      <c r="I32" s="542">
        <f t="shared" si="1"/>
        <v>0.9247587354409318</v>
      </c>
    </row>
    <row r="33" spans="1:9" ht="12.75" customHeight="1">
      <c r="A33" s="157" t="s">
        <v>127</v>
      </c>
      <c r="B33" s="158"/>
      <c r="C33" s="159"/>
      <c r="D33" s="159"/>
      <c r="E33" s="540"/>
      <c r="F33" s="159">
        <v>3745</v>
      </c>
      <c r="G33" s="159">
        <v>3545</v>
      </c>
      <c r="H33" s="159">
        <v>4173</v>
      </c>
      <c r="I33" s="542">
        <f t="shared" si="1"/>
        <v>1.1771509167842031</v>
      </c>
    </row>
    <row r="34" spans="1:9" ht="12.75" customHeight="1">
      <c r="A34" s="157" t="s">
        <v>128</v>
      </c>
      <c r="B34" s="158">
        <v>98784</v>
      </c>
      <c r="C34" s="159">
        <v>100609</v>
      </c>
      <c r="D34" s="159">
        <v>104658</v>
      </c>
      <c r="E34" s="540">
        <f t="shared" si="0"/>
        <v>1.0402449085071912</v>
      </c>
      <c r="F34" s="159">
        <v>10544</v>
      </c>
      <c r="G34" s="159">
        <v>13597</v>
      </c>
      <c r="H34" s="159">
        <v>27257</v>
      </c>
      <c r="I34" s="542">
        <f t="shared" si="1"/>
        <v>2.004633375009193</v>
      </c>
    </row>
    <row r="35" spans="1:9" ht="12.75" customHeight="1">
      <c r="A35" s="157" t="s">
        <v>129</v>
      </c>
      <c r="B35" s="158">
        <v>15580</v>
      </c>
      <c r="C35" s="159">
        <v>212024</v>
      </c>
      <c r="D35" s="159">
        <v>148053</v>
      </c>
      <c r="E35" s="540">
        <f t="shared" si="0"/>
        <v>0.6982841565105837</v>
      </c>
      <c r="F35" s="159">
        <v>42967</v>
      </c>
      <c r="G35" s="159">
        <v>226591</v>
      </c>
      <c r="H35" s="159">
        <v>164215</v>
      </c>
      <c r="I35" s="542">
        <f t="shared" si="1"/>
        <v>0.7247198697212157</v>
      </c>
    </row>
    <row r="36" spans="1:9" ht="12.75" customHeight="1">
      <c r="A36" s="157" t="s">
        <v>130</v>
      </c>
      <c r="B36" s="158">
        <v>1200</v>
      </c>
      <c r="C36" s="159">
        <v>1200</v>
      </c>
      <c r="D36" s="159">
        <v>2574</v>
      </c>
      <c r="E36" s="540">
        <f t="shared" si="0"/>
        <v>2.145</v>
      </c>
      <c r="F36" s="159">
        <v>15133</v>
      </c>
      <c r="G36" s="159">
        <v>26440</v>
      </c>
      <c r="H36" s="159">
        <v>18308</v>
      </c>
      <c r="I36" s="542">
        <f t="shared" si="1"/>
        <v>0.6924357034795764</v>
      </c>
    </row>
    <row r="37" spans="1:9" ht="12.75" customHeight="1">
      <c r="A37" s="157" t="s">
        <v>131</v>
      </c>
      <c r="B37" s="158"/>
      <c r="C37" s="159"/>
      <c r="D37" s="159">
        <v>1063</v>
      </c>
      <c r="E37" s="540"/>
      <c r="F37" s="159">
        <v>16500</v>
      </c>
      <c r="G37" s="159">
        <v>16290</v>
      </c>
      <c r="H37" s="159">
        <v>17012</v>
      </c>
      <c r="I37" s="542">
        <f t="shared" si="1"/>
        <v>1.0443216697360345</v>
      </c>
    </row>
    <row r="38" spans="1:9" s="156" customFormat="1" ht="12.75" customHeight="1" thickBot="1">
      <c r="A38" s="157" t="s">
        <v>132</v>
      </c>
      <c r="B38" s="158"/>
      <c r="C38" s="159">
        <v>1033</v>
      </c>
      <c r="D38" s="159">
        <v>1628</v>
      </c>
      <c r="E38" s="541">
        <f t="shared" si="0"/>
        <v>1.5759922555663117</v>
      </c>
      <c r="F38" s="159"/>
      <c r="G38" s="159">
        <v>7233</v>
      </c>
      <c r="H38" s="159">
        <v>6822</v>
      </c>
      <c r="I38" s="542">
        <f t="shared" si="1"/>
        <v>0.9431771049357113</v>
      </c>
    </row>
    <row r="39" spans="1:9" ht="12.75" customHeight="1" thickBot="1">
      <c r="A39" s="160" t="s">
        <v>133</v>
      </c>
      <c r="B39" s="161">
        <v>84</v>
      </c>
      <c r="C39" s="162">
        <v>84</v>
      </c>
      <c r="D39" s="162">
        <v>87</v>
      </c>
      <c r="E39" s="541">
        <f t="shared" si="0"/>
        <v>1.0357142857142858</v>
      </c>
      <c r="F39" s="162">
        <v>285</v>
      </c>
      <c r="G39" s="162">
        <v>285</v>
      </c>
      <c r="H39" s="162">
        <v>362</v>
      </c>
      <c r="I39" s="543">
        <f t="shared" si="1"/>
        <v>1.2701754385964912</v>
      </c>
    </row>
    <row r="40" spans="1:9" ht="12.75" customHeight="1">
      <c r="A40" s="163" t="s">
        <v>15</v>
      </c>
      <c r="B40" s="544">
        <f>SUM(B7:B39)</f>
        <v>2862301</v>
      </c>
      <c r="C40" s="341">
        <f>SUM(C7:C39)</f>
        <v>3219434</v>
      </c>
      <c r="D40" s="547">
        <f>SUM(D7:D39)</f>
        <v>3078944</v>
      </c>
      <c r="E40" s="549">
        <f t="shared" si="0"/>
        <v>0.9563618946684417</v>
      </c>
      <c r="F40" s="341">
        <f>SUM(F7:F39)</f>
        <v>2862301</v>
      </c>
      <c r="G40" s="341">
        <f>SUM(G7:G39)</f>
        <v>3219434</v>
      </c>
      <c r="H40" s="341">
        <f>SUM(H7:H39)</f>
        <v>3010557</v>
      </c>
      <c r="I40" s="155">
        <f t="shared" si="1"/>
        <v>0.9351199620802911</v>
      </c>
    </row>
    <row r="41" spans="1:9" s="94" customFormat="1" ht="12.75">
      <c r="A41" s="164" t="s">
        <v>134</v>
      </c>
      <c r="B41" s="545"/>
      <c r="C41" s="159"/>
      <c r="D41" s="158"/>
      <c r="E41" s="550"/>
      <c r="F41" s="344">
        <v>1567571</v>
      </c>
      <c r="G41" s="344">
        <v>1610571</v>
      </c>
      <c r="H41" s="344">
        <v>1586930</v>
      </c>
      <c r="I41" s="542">
        <f t="shared" si="1"/>
        <v>0.9853213549728637</v>
      </c>
    </row>
    <row r="42" spans="1:9" ht="13.5" thickBot="1">
      <c r="A42" s="166" t="s">
        <v>135</v>
      </c>
      <c r="B42" s="546">
        <f>SUM(B40:B41)</f>
        <v>2862301</v>
      </c>
      <c r="C42" s="351">
        <f>SUM(C40:C41)</f>
        <v>3219434</v>
      </c>
      <c r="D42" s="548">
        <f>SUM(D40:D41)</f>
        <v>3078944</v>
      </c>
      <c r="E42" s="551">
        <f t="shared" si="0"/>
        <v>0.9563618946684417</v>
      </c>
      <c r="F42" s="351">
        <f>F40-F41</f>
        <v>1294730</v>
      </c>
      <c r="G42" s="351">
        <f>G40-G41</f>
        <v>1608863</v>
      </c>
      <c r="H42" s="351">
        <f>H40-H41</f>
        <v>1423627</v>
      </c>
      <c r="I42" s="543">
        <f t="shared" si="1"/>
        <v>0.8848652744205069</v>
      </c>
    </row>
  </sheetData>
  <mergeCells count="5">
    <mergeCell ref="A2:I2"/>
    <mergeCell ref="B4:E4"/>
    <mergeCell ref="F4:I4"/>
    <mergeCell ref="B6:C6"/>
    <mergeCell ref="F6:G6"/>
  </mergeCells>
  <printOptions/>
  <pageMargins left="0.7000000000000001" right="0.2701388888888889" top="0.3298611111111111" bottom="0.16" header="0.33" footer="0.25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D3" sqref="D3:F3"/>
    </sheetView>
  </sheetViews>
  <sheetFormatPr defaultColWidth="9.140625" defaultRowHeight="12.75"/>
  <cols>
    <col min="1" max="1" width="5.28125" style="98" customWidth="1"/>
    <col min="2" max="2" width="28.140625" style="98" customWidth="1"/>
    <col min="3" max="5" width="12.00390625" style="98" customWidth="1"/>
    <col min="6" max="6" width="11.57421875" style="94" customWidth="1"/>
    <col min="7" max="16384" width="9.140625" style="98" customWidth="1"/>
  </cols>
  <sheetData>
    <row r="1" spans="1:6" ht="12.75">
      <c r="A1" s="94"/>
      <c r="B1" s="94"/>
      <c r="C1" s="94"/>
      <c r="D1" s="667" t="s">
        <v>145</v>
      </c>
      <c r="E1" s="667"/>
      <c r="F1" s="667"/>
    </row>
    <row r="2" spans="1:6" ht="12.75">
      <c r="A2" s="94"/>
      <c r="B2" s="94"/>
      <c r="C2" s="94"/>
      <c r="D2" s="668" t="s">
        <v>813</v>
      </c>
      <c r="E2" s="668"/>
      <c r="F2" s="668"/>
    </row>
    <row r="3" spans="1:6" ht="12.75">
      <c r="A3" s="94"/>
      <c r="B3" s="94"/>
      <c r="C3" s="94"/>
      <c r="D3" s="667"/>
      <c r="E3" s="667"/>
      <c r="F3" s="667"/>
    </row>
    <row r="4" spans="1:5" ht="12.75">
      <c r="A4" s="94"/>
      <c r="B4" s="94"/>
      <c r="C4" s="94"/>
      <c r="D4" s="208"/>
      <c r="E4" s="209"/>
    </row>
    <row r="5" spans="1:5" ht="12.75">
      <c r="A5" s="94"/>
      <c r="B5" s="94"/>
      <c r="C5" s="94"/>
      <c r="D5" s="208"/>
      <c r="E5" s="209"/>
    </row>
    <row r="6" spans="1:5" ht="12.75">
      <c r="A6" s="94"/>
      <c r="B6" s="94"/>
      <c r="C6" s="94"/>
      <c r="D6" s="208"/>
      <c r="E6" s="209"/>
    </row>
    <row r="7" spans="1:6" ht="19.5">
      <c r="A7" s="644" t="s">
        <v>146</v>
      </c>
      <c r="B7" s="644"/>
      <c r="C7" s="644"/>
      <c r="D7" s="644"/>
      <c r="E7" s="644"/>
      <c r="F7" s="644"/>
    </row>
    <row r="8" spans="1:6" ht="19.5">
      <c r="A8" s="644" t="s">
        <v>678</v>
      </c>
      <c r="B8" s="644"/>
      <c r="C8" s="644"/>
      <c r="D8" s="644"/>
      <c r="E8" s="644"/>
      <c r="F8" s="644"/>
    </row>
    <row r="9" spans="1:6" ht="19.5">
      <c r="A9" s="102"/>
      <c r="B9" s="102"/>
      <c r="C9" s="102"/>
      <c r="D9" s="102"/>
      <c r="E9" s="102"/>
      <c r="F9" s="102"/>
    </row>
    <row r="10" spans="1:5" ht="19.5">
      <c r="A10" s="102"/>
      <c r="B10" s="210"/>
      <c r="C10" s="102"/>
      <c r="D10" s="102"/>
      <c r="E10" s="102"/>
    </row>
    <row r="11" spans="1:6" ht="12.75">
      <c r="A11" s="94"/>
      <c r="B11" s="94"/>
      <c r="C11" s="94"/>
      <c r="D11" s="94"/>
      <c r="E11" s="211"/>
      <c r="F11" s="211" t="s">
        <v>0</v>
      </c>
    </row>
    <row r="12" spans="1:6" ht="12.75">
      <c r="A12" s="212"/>
      <c r="B12" s="213"/>
      <c r="C12" s="666" t="s">
        <v>63</v>
      </c>
      <c r="D12" s="666"/>
      <c r="E12" s="666"/>
      <c r="F12" s="666"/>
    </row>
    <row r="13" spans="1:6" ht="12.75">
      <c r="A13" s="214" t="s">
        <v>1</v>
      </c>
      <c r="B13" s="215"/>
      <c r="C13" s="216" t="s">
        <v>3</v>
      </c>
      <c r="D13" s="217" t="s">
        <v>4</v>
      </c>
      <c r="E13" s="217" t="s">
        <v>2</v>
      </c>
      <c r="F13" s="218" t="s">
        <v>13</v>
      </c>
    </row>
    <row r="14" spans="1:6" ht="13.5" thickBot="1">
      <c r="A14" s="219"/>
      <c r="B14" s="215"/>
      <c r="C14" s="220"/>
      <c r="D14" s="221"/>
      <c r="E14" s="221"/>
      <c r="F14" s="222" t="s">
        <v>64</v>
      </c>
    </row>
    <row r="15" spans="1:6" ht="12.75">
      <c r="A15" s="223" t="s">
        <v>147</v>
      </c>
      <c r="B15" s="224"/>
      <c r="C15" s="225"/>
      <c r="D15" s="226"/>
      <c r="E15" s="226"/>
      <c r="F15" s="227"/>
    </row>
    <row r="16" spans="1:6" ht="12.75">
      <c r="A16" s="228" t="s">
        <v>148</v>
      </c>
      <c r="B16" s="229" t="s">
        <v>149</v>
      </c>
      <c r="C16" s="230">
        <f>SUM(C17:C19)</f>
        <v>115591</v>
      </c>
      <c r="D16" s="231">
        <f>SUM(D17:D19)</f>
        <v>154467</v>
      </c>
      <c r="E16" s="231">
        <f>SUM(E17:E19)</f>
        <v>140280</v>
      </c>
      <c r="F16" s="232">
        <f aca="true" t="shared" si="0" ref="F16:F26">E16/D16</f>
        <v>0.9081551399328012</v>
      </c>
    </row>
    <row r="17" spans="1:6" ht="12.75">
      <c r="A17" s="233"/>
      <c r="B17" s="234" t="s">
        <v>150</v>
      </c>
      <c r="C17" s="121">
        <v>26881</v>
      </c>
      <c r="D17" s="122">
        <v>64423</v>
      </c>
      <c r="E17" s="122">
        <v>48287</v>
      </c>
      <c r="F17" s="196">
        <f t="shared" si="0"/>
        <v>0.749530447200534</v>
      </c>
    </row>
    <row r="18" spans="1:6" ht="12.75">
      <c r="A18" s="233"/>
      <c r="B18" s="234" t="s">
        <v>151</v>
      </c>
      <c r="C18" s="121">
        <v>4800</v>
      </c>
      <c r="D18" s="122">
        <v>4800</v>
      </c>
      <c r="E18" s="122">
        <v>7220</v>
      </c>
      <c r="F18" s="196">
        <f t="shared" si="0"/>
        <v>1.5041666666666667</v>
      </c>
    </row>
    <row r="19" spans="1:6" ht="12.75">
      <c r="A19" s="233"/>
      <c r="B19" s="234" t="s">
        <v>152</v>
      </c>
      <c r="C19" s="121">
        <v>83910</v>
      </c>
      <c r="D19" s="122">
        <v>85244</v>
      </c>
      <c r="E19" s="122">
        <v>84773</v>
      </c>
      <c r="F19" s="196">
        <f t="shared" si="0"/>
        <v>0.9944746844352682</v>
      </c>
    </row>
    <row r="20" spans="1:6" ht="12.75">
      <c r="A20" s="228" t="s">
        <v>153</v>
      </c>
      <c r="B20" s="229" t="s">
        <v>154</v>
      </c>
      <c r="C20" s="127">
        <f>SUM(C21:C27)</f>
        <v>756141</v>
      </c>
      <c r="D20" s="128">
        <f>SUM(D21:D27)</f>
        <v>753372</v>
      </c>
      <c r="E20" s="128">
        <f>SUM(E21:E27)</f>
        <v>753394</v>
      </c>
      <c r="F20" s="232">
        <f t="shared" si="0"/>
        <v>1.0000292020409571</v>
      </c>
    </row>
    <row r="21" spans="1:6" ht="12.75">
      <c r="A21" s="233"/>
      <c r="B21" s="234" t="s">
        <v>155</v>
      </c>
      <c r="C21" s="121">
        <v>166382</v>
      </c>
      <c r="D21" s="122">
        <v>162831</v>
      </c>
      <c r="E21" s="122">
        <v>173380</v>
      </c>
      <c r="F21" s="196">
        <f t="shared" si="0"/>
        <v>1.0647849610946318</v>
      </c>
    </row>
    <row r="22" spans="1:6" ht="12.75">
      <c r="A22" s="233"/>
      <c r="B22" s="234" t="s">
        <v>156</v>
      </c>
      <c r="C22" s="121">
        <v>483939</v>
      </c>
      <c r="D22" s="122">
        <v>487971</v>
      </c>
      <c r="E22" s="122">
        <v>487971</v>
      </c>
      <c r="F22" s="196">
        <f t="shared" si="0"/>
        <v>1</v>
      </c>
    </row>
    <row r="23" spans="1:6" ht="12.75">
      <c r="A23" s="233"/>
      <c r="B23" s="234" t="s">
        <v>157</v>
      </c>
      <c r="C23" s="121">
        <v>70000</v>
      </c>
      <c r="D23" s="122">
        <v>68400</v>
      </c>
      <c r="E23" s="122">
        <v>60538</v>
      </c>
      <c r="F23" s="196">
        <f t="shared" si="0"/>
        <v>0.8850584795321638</v>
      </c>
    </row>
    <row r="24" spans="1:6" ht="12.75">
      <c r="A24" s="233"/>
      <c r="B24" s="234" t="s">
        <v>158</v>
      </c>
      <c r="C24" s="121">
        <v>1000</v>
      </c>
      <c r="D24" s="122">
        <v>2600</v>
      </c>
      <c r="E24" s="122">
        <v>2637</v>
      </c>
      <c r="F24" s="196">
        <f t="shared" si="0"/>
        <v>1.0142307692307693</v>
      </c>
    </row>
    <row r="25" spans="1:6" ht="12.75">
      <c r="A25" s="233"/>
      <c r="B25" s="234" t="s">
        <v>692</v>
      </c>
      <c r="C25" s="121"/>
      <c r="D25" s="122"/>
      <c r="E25" s="122">
        <v>342</v>
      </c>
      <c r="F25" s="196"/>
    </row>
    <row r="26" spans="1:6" ht="12.75">
      <c r="A26" s="233"/>
      <c r="B26" s="235" t="s">
        <v>649</v>
      </c>
      <c r="C26" s="121">
        <v>500</v>
      </c>
      <c r="D26" s="122">
        <v>500</v>
      </c>
      <c r="E26" s="122">
        <v>354</v>
      </c>
      <c r="F26" s="196">
        <f t="shared" si="0"/>
        <v>0.708</v>
      </c>
    </row>
    <row r="27" spans="1:6" ht="12.75">
      <c r="A27" s="233"/>
      <c r="B27" s="234" t="s">
        <v>159</v>
      </c>
      <c r="C27" s="121">
        <v>34320</v>
      </c>
      <c r="D27" s="122">
        <v>31070</v>
      </c>
      <c r="E27" s="122">
        <v>28172</v>
      </c>
      <c r="F27" s="196">
        <f aca="true" t="shared" si="1" ref="F27:F34">E27/D27</f>
        <v>0.90672674605729</v>
      </c>
    </row>
    <row r="28" spans="1:6" ht="12.75">
      <c r="A28" s="236" t="s">
        <v>160</v>
      </c>
      <c r="B28" s="234"/>
      <c r="C28" s="127">
        <f>SUM(C16,C20)</f>
        <v>871732</v>
      </c>
      <c r="D28" s="128">
        <f>SUM(D16,D20)</f>
        <v>907839</v>
      </c>
      <c r="E28" s="128">
        <f>SUM(E16,E20)</f>
        <v>893674</v>
      </c>
      <c r="F28" s="232">
        <f t="shared" si="1"/>
        <v>0.9843970131267769</v>
      </c>
    </row>
    <row r="29" spans="1:6" ht="12.75">
      <c r="A29" s="236" t="s">
        <v>161</v>
      </c>
      <c r="B29" s="234"/>
      <c r="C29" s="127">
        <f>SUM(C30:C34)</f>
        <v>27070</v>
      </c>
      <c r="D29" s="128">
        <f>SUM(D30:D34)</f>
        <v>212524</v>
      </c>
      <c r="E29" s="128">
        <f>SUM(E30:E34)</f>
        <v>188561</v>
      </c>
      <c r="F29" s="232">
        <f t="shared" si="1"/>
        <v>0.8872456757824999</v>
      </c>
    </row>
    <row r="30" spans="1:6" ht="12.75">
      <c r="A30" s="236"/>
      <c r="B30" s="234" t="s">
        <v>162</v>
      </c>
      <c r="C30" s="121">
        <v>5000</v>
      </c>
      <c r="D30" s="122">
        <v>75404</v>
      </c>
      <c r="E30" s="122">
        <v>48449</v>
      </c>
      <c r="F30" s="196">
        <f t="shared" si="1"/>
        <v>0.6425255954591268</v>
      </c>
    </row>
    <row r="31" spans="1:6" ht="12.75">
      <c r="A31" s="236"/>
      <c r="B31" s="234" t="s">
        <v>163</v>
      </c>
      <c r="C31" s="121"/>
      <c r="D31" s="122"/>
      <c r="E31" s="122">
        <v>3060</v>
      </c>
      <c r="F31" s="196"/>
    </row>
    <row r="32" spans="1:6" ht="12.75">
      <c r="A32" s="236"/>
      <c r="B32" s="234" t="s">
        <v>164</v>
      </c>
      <c r="C32" s="121"/>
      <c r="D32" s="122"/>
      <c r="E32" s="122">
        <v>151</v>
      </c>
      <c r="F32" s="196"/>
    </row>
    <row r="33" spans="1:6" ht="12.75">
      <c r="A33" s="236"/>
      <c r="B33" s="234" t="s">
        <v>165</v>
      </c>
      <c r="C33" s="121">
        <v>400</v>
      </c>
      <c r="D33" s="122">
        <v>115450</v>
      </c>
      <c r="E33" s="122">
        <v>115461</v>
      </c>
      <c r="F33" s="196">
        <f t="shared" si="1"/>
        <v>1.0000952793417064</v>
      </c>
    </row>
    <row r="34" spans="1:6" ht="12.75">
      <c r="A34" s="236"/>
      <c r="B34" s="234" t="s">
        <v>166</v>
      </c>
      <c r="C34" s="121">
        <v>21670</v>
      </c>
      <c r="D34" s="122">
        <v>21670</v>
      </c>
      <c r="E34" s="122">
        <v>21440</v>
      </c>
      <c r="F34" s="196">
        <f t="shared" si="1"/>
        <v>0.989386248269497</v>
      </c>
    </row>
    <row r="35" spans="1:6" ht="12.75">
      <c r="A35" s="236" t="s">
        <v>167</v>
      </c>
      <c r="B35" s="234"/>
      <c r="C35" s="121"/>
      <c r="D35" s="122"/>
      <c r="E35" s="122"/>
      <c r="F35" s="196"/>
    </row>
    <row r="36" spans="1:6" ht="12.75">
      <c r="A36" s="233" t="s">
        <v>148</v>
      </c>
      <c r="B36" s="234" t="s">
        <v>168</v>
      </c>
      <c r="C36" s="121">
        <v>1073041</v>
      </c>
      <c r="D36" s="122">
        <v>1048817</v>
      </c>
      <c r="E36" s="122">
        <v>1048817</v>
      </c>
      <c r="F36" s="196">
        <f aca="true" t="shared" si="2" ref="F36:F41">E36/D36</f>
        <v>1</v>
      </c>
    </row>
    <row r="37" spans="1:6" ht="12.75">
      <c r="A37" s="233" t="s">
        <v>153</v>
      </c>
      <c r="B37" s="234" t="s">
        <v>169</v>
      </c>
      <c r="C37" s="121">
        <v>245662</v>
      </c>
      <c r="D37" s="122">
        <v>242447</v>
      </c>
      <c r="E37" s="122">
        <v>242447</v>
      </c>
      <c r="F37" s="196">
        <f t="shared" si="2"/>
        <v>1</v>
      </c>
    </row>
    <row r="38" spans="1:6" ht="12.75">
      <c r="A38" s="233" t="s">
        <v>170</v>
      </c>
      <c r="B38" s="234" t="s">
        <v>171</v>
      </c>
      <c r="C38" s="121">
        <v>83599</v>
      </c>
      <c r="D38" s="122">
        <v>122763</v>
      </c>
      <c r="E38" s="122">
        <v>122763</v>
      </c>
      <c r="F38" s="196">
        <f t="shared" si="2"/>
        <v>1</v>
      </c>
    </row>
    <row r="39" spans="1:6" ht="12.75">
      <c r="A39" s="233" t="s">
        <v>172</v>
      </c>
      <c r="B39" s="234" t="s">
        <v>173</v>
      </c>
      <c r="C39" s="121"/>
      <c r="D39" s="122">
        <v>85623</v>
      </c>
      <c r="E39" s="122">
        <v>85623</v>
      </c>
      <c r="F39" s="196">
        <f t="shared" si="2"/>
        <v>1</v>
      </c>
    </row>
    <row r="40" spans="1:6" ht="12.75">
      <c r="A40" s="233" t="s">
        <v>174</v>
      </c>
      <c r="B40" s="234" t="s">
        <v>690</v>
      </c>
      <c r="C40" s="121"/>
      <c r="D40" s="122">
        <v>72710</v>
      </c>
      <c r="E40" s="122">
        <v>72710</v>
      </c>
      <c r="F40" s="196">
        <f t="shared" si="2"/>
        <v>1</v>
      </c>
    </row>
    <row r="41" spans="1:6" ht="12.75">
      <c r="A41" s="236" t="s">
        <v>175</v>
      </c>
      <c r="B41" s="229"/>
      <c r="C41" s="127">
        <f>SUM(C36:C40)</f>
        <v>1402302</v>
      </c>
      <c r="D41" s="128">
        <f>SUM(D36:D40)</f>
        <v>1572360</v>
      </c>
      <c r="E41" s="128">
        <f>SUM(E36:E40)</f>
        <v>1572360</v>
      </c>
      <c r="F41" s="232">
        <f t="shared" si="2"/>
        <v>1</v>
      </c>
    </row>
    <row r="42" spans="1:6" ht="12.75">
      <c r="A42" s="236" t="s">
        <v>176</v>
      </c>
      <c r="B42" s="229"/>
      <c r="C42" s="127"/>
      <c r="D42" s="128"/>
      <c r="E42" s="128"/>
      <c r="F42" s="196"/>
    </row>
    <row r="43" spans="1:6" ht="12.75">
      <c r="A43" s="236" t="s">
        <v>177</v>
      </c>
      <c r="B43" s="234"/>
      <c r="C43" s="121"/>
      <c r="D43" s="122"/>
      <c r="E43" s="122"/>
      <c r="F43" s="196"/>
    </row>
    <row r="44" spans="1:6" ht="12.75">
      <c r="A44" s="233" t="s">
        <v>148</v>
      </c>
      <c r="B44" s="234" t="s">
        <v>178</v>
      </c>
      <c r="C44" s="121">
        <v>39508</v>
      </c>
      <c r="D44" s="122">
        <v>230246</v>
      </c>
      <c r="E44" s="122">
        <v>192724</v>
      </c>
      <c r="F44" s="196">
        <f>E44/D44</f>
        <v>0.8370351710778906</v>
      </c>
    </row>
    <row r="45" spans="1:6" ht="12.75">
      <c r="A45" s="233" t="s">
        <v>153</v>
      </c>
      <c r="B45" s="234" t="s">
        <v>179</v>
      </c>
      <c r="C45" s="121">
        <v>92512</v>
      </c>
      <c r="D45" s="122">
        <v>65088</v>
      </c>
      <c r="E45" s="122">
        <v>61765</v>
      </c>
      <c r="F45" s="196">
        <f>E45/D45</f>
        <v>0.9489460422812193</v>
      </c>
    </row>
    <row r="46" spans="1:6" ht="12.75">
      <c r="A46" s="236" t="s">
        <v>180</v>
      </c>
      <c r="B46" s="234"/>
      <c r="C46" s="127">
        <f>SUM(C41:C45)</f>
        <v>1534322</v>
      </c>
      <c r="D46" s="128">
        <f>SUM(D41:D45)</f>
        <v>1867694</v>
      </c>
      <c r="E46" s="128">
        <f>SUM(E41:E45)</f>
        <v>1826849</v>
      </c>
      <c r="F46" s="232">
        <f>E46/D46</f>
        <v>0.9781307858782006</v>
      </c>
    </row>
    <row r="47" spans="1:6" ht="12.75">
      <c r="A47" s="236" t="s">
        <v>181</v>
      </c>
      <c r="B47" s="234"/>
      <c r="C47" s="121"/>
      <c r="D47" s="122"/>
      <c r="E47" s="122"/>
      <c r="F47" s="196"/>
    </row>
    <row r="48" spans="1:6" ht="12.75">
      <c r="A48" s="237" t="s">
        <v>182</v>
      </c>
      <c r="B48" s="234"/>
      <c r="C48" s="121">
        <v>15040</v>
      </c>
      <c r="D48" s="122">
        <v>8126</v>
      </c>
      <c r="E48" s="122">
        <v>8775</v>
      </c>
      <c r="F48" s="196">
        <f>E48/D48</f>
        <v>1.079867093280827</v>
      </c>
    </row>
    <row r="49" spans="1:6" ht="12.75">
      <c r="A49" s="237" t="s">
        <v>183</v>
      </c>
      <c r="B49" s="234"/>
      <c r="C49" s="121">
        <v>414137</v>
      </c>
      <c r="D49" s="122">
        <v>214901</v>
      </c>
      <c r="E49" s="122">
        <v>158085</v>
      </c>
      <c r="F49" s="196">
        <f>E49/D49</f>
        <v>0.7356177961014607</v>
      </c>
    </row>
    <row r="50" spans="1:6" ht="12.75">
      <c r="A50" s="237" t="s">
        <v>184</v>
      </c>
      <c r="B50" s="234"/>
      <c r="C50" s="121"/>
      <c r="D50" s="122">
        <v>3000</v>
      </c>
      <c r="E50" s="122">
        <v>3000</v>
      </c>
      <c r="F50" s="196">
        <f>E50/D50</f>
        <v>1</v>
      </c>
    </row>
    <row r="51" spans="1:6" ht="12.75">
      <c r="A51" s="237" t="s">
        <v>691</v>
      </c>
      <c r="B51" s="234"/>
      <c r="C51" s="121"/>
      <c r="D51" s="122">
        <v>5350</v>
      </c>
      <c r="E51" s="122"/>
      <c r="F51" s="196"/>
    </row>
    <row r="52" spans="1:6" ht="13.5" thickBot="1">
      <c r="A52" s="238" t="s">
        <v>185</v>
      </c>
      <c r="B52" s="239"/>
      <c r="C52" s="240">
        <f>SUM(C28+C29+C48+C49+C50+C51+C46)</f>
        <v>2862301</v>
      </c>
      <c r="D52" s="241">
        <f>SUM(D28+D29+D48+D49+D50+D51+D46)</f>
        <v>3219434</v>
      </c>
      <c r="E52" s="241">
        <f>SUM(E28+E29+E48+E49+E50+E51+E46)</f>
        <v>3078944</v>
      </c>
      <c r="F52" s="205">
        <f>E52/D52</f>
        <v>0.9563618946684417</v>
      </c>
    </row>
    <row r="53" spans="1:5" ht="12.75">
      <c r="A53" s="94"/>
      <c r="B53" s="94"/>
      <c r="C53" s="94"/>
      <c r="D53" s="94"/>
      <c r="E53" s="94"/>
    </row>
    <row r="54" spans="1:5" ht="12.75">
      <c r="A54" s="94"/>
      <c r="B54" s="94"/>
      <c r="C54" s="94"/>
      <c r="D54" s="94"/>
      <c r="E54" s="94"/>
    </row>
    <row r="55" spans="1:5" ht="12.75">
      <c r="A55" s="94"/>
      <c r="B55" s="94"/>
      <c r="C55" s="94"/>
      <c r="D55" s="94"/>
      <c r="E55" s="94"/>
    </row>
    <row r="56" spans="1:5" ht="12.75">
      <c r="A56" s="94"/>
      <c r="B56" s="94"/>
      <c r="C56" s="94"/>
      <c r="D56" s="94"/>
      <c r="E56" s="94"/>
    </row>
    <row r="57" spans="1:5" ht="12.75">
      <c r="A57" s="94"/>
      <c r="B57" s="94"/>
      <c r="C57" s="94"/>
      <c r="D57" s="94"/>
      <c r="E57" s="94"/>
    </row>
    <row r="58" spans="1:5" ht="12.75">
      <c r="A58" s="94"/>
      <c r="B58" s="94"/>
      <c r="C58" s="94"/>
      <c r="D58" s="94"/>
      <c r="E58" s="94"/>
    </row>
    <row r="59" spans="1:5" ht="12.75">
      <c r="A59" s="94"/>
      <c r="B59" s="94"/>
      <c r="C59" s="94"/>
      <c r="D59" s="94"/>
      <c r="E59" s="94"/>
    </row>
    <row r="60" spans="1:5" ht="12.75">
      <c r="A60" s="94"/>
      <c r="B60" s="94"/>
      <c r="C60" s="94"/>
      <c r="D60" s="94"/>
      <c r="E60" s="94"/>
    </row>
    <row r="61" spans="1:5" ht="12.75">
      <c r="A61" s="94"/>
      <c r="B61" s="94"/>
      <c r="C61" s="94"/>
      <c r="D61" s="94"/>
      <c r="E61" s="94"/>
    </row>
    <row r="62" spans="1:5" ht="12.75">
      <c r="A62" s="94"/>
      <c r="B62" s="94"/>
      <c r="C62" s="94"/>
      <c r="D62" s="94"/>
      <c r="E62" s="94"/>
    </row>
    <row r="63" spans="1:5" ht="12.75">
      <c r="A63" s="94"/>
      <c r="B63" s="94"/>
      <c r="C63" s="94"/>
      <c r="D63" s="94"/>
      <c r="E63" s="94"/>
    </row>
    <row r="64" spans="1:5" ht="12.75">
      <c r="A64" s="94"/>
      <c r="B64" s="94"/>
      <c r="C64" s="94"/>
      <c r="D64" s="94"/>
      <c r="E64" s="94"/>
    </row>
    <row r="65" spans="1:5" ht="12.75">
      <c r="A65" s="94"/>
      <c r="B65" s="94"/>
      <c r="C65" s="94"/>
      <c r="D65" s="94"/>
      <c r="E65" s="94"/>
    </row>
    <row r="66" spans="1:5" ht="12.75">
      <c r="A66" s="94"/>
      <c r="B66" s="94"/>
      <c r="C66" s="94"/>
      <c r="D66" s="94"/>
      <c r="E66" s="94"/>
    </row>
    <row r="67" spans="1:5" ht="12.75">
      <c r="A67" s="94"/>
      <c r="B67" s="94"/>
      <c r="C67" s="94"/>
      <c r="D67" s="94"/>
      <c r="E67" s="94"/>
    </row>
    <row r="68" spans="1:5" ht="12.75">
      <c r="A68" s="94"/>
      <c r="B68" s="94"/>
      <c r="C68" s="94"/>
      <c r="D68" s="94"/>
      <c r="E68" s="94"/>
    </row>
    <row r="69" spans="1:5" ht="12.75">
      <c r="A69" s="94"/>
      <c r="B69" s="94"/>
      <c r="C69" s="94"/>
      <c r="D69" s="94"/>
      <c r="E69" s="94"/>
    </row>
    <row r="70" spans="1:5" ht="12.75">
      <c r="A70" s="94"/>
      <c r="B70" s="94"/>
      <c r="C70" s="94"/>
      <c r="D70" s="94"/>
      <c r="E70" s="94"/>
    </row>
  </sheetData>
  <mergeCells count="6">
    <mergeCell ref="A8:F8"/>
    <mergeCell ref="C12:F12"/>
    <mergeCell ref="D1:F1"/>
    <mergeCell ref="D2:F2"/>
    <mergeCell ref="D3:F3"/>
    <mergeCell ref="A7:F7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B1">
      <selection activeCell="A3" sqref="A3:G3"/>
    </sheetView>
  </sheetViews>
  <sheetFormatPr defaultColWidth="9.140625" defaultRowHeight="12.75"/>
  <cols>
    <col min="1" max="1" width="42.421875" style="94" customWidth="1"/>
    <col min="2" max="7" width="12.7109375" style="94" customWidth="1"/>
    <col min="8" max="16384" width="9.140625" style="98" customWidth="1"/>
  </cols>
  <sheetData>
    <row r="1" spans="3:7" ht="12.75">
      <c r="C1" s="208"/>
      <c r="D1" s="209"/>
      <c r="G1" s="208" t="s">
        <v>186</v>
      </c>
    </row>
    <row r="2" spans="3:7" ht="12.75">
      <c r="C2" s="100"/>
      <c r="D2" s="209"/>
      <c r="G2" s="601" t="s">
        <v>813</v>
      </c>
    </row>
    <row r="3" spans="1:7" ht="19.5">
      <c r="A3" s="644" t="s">
        <v>679</v>
      </c>
      <c r="B3" s="644"/>
      <c r="C3" s="644"/>
      <c r="D3" s="644"/>
      <c r="E3" s="644"/>
      <c r="F3" s="644"/>
      <c r="G3" s="644"/>
    </row>
    <row r="4" spans="1:7" ht="19.5">
      <c r="A4" s="644" t="s">
        <v>187</v>
      </c>
      <c r="B4" s="644"/>
      <c r="C4" s="644"/>
      <c r="D4" s="644"/>
      <c r="E4" s="644"/>
      <c r="F4" s="644"/>
      <c r="G4" s="644"/>
    </row>
    <row r="6" spans="1:7" ht="15">
      <c r="A6" s="242"/>
      <c r="B6" s="242"/>
      <c r="C6" s="242"/>
      <c r="D6" s="243"/>
      <c r="G6" s="243" t="s">
        <v>0</v>
      </c>
    </row>
    <row r="7" spans="1:7" ht="15">
      <c r="A7" s="244"/>
      <c r="B7" s="670" t="s">
        <v>188</v>
      </c>
      <c r="C7" s="670"/>
      <c r="D7" s="670"/>
      <c r="E7" s="638" t="s">
        <v>697</v>
      </c>
      <c r="F7" s="638"/>
      <c r="G7" s="638"/>
    </row>
    <row r="8" spans="1:7" ht="15.75" customHeight="1">
      <c r="A8" s="245" t="s">
        <v>1</v>
      </c>
      <c r="B8" s="246" t="s">
        <v>3</v>
      </c>
      <c r="C8" s="247" t="s">
        <v>4</v>
      </c>
      <c r="D8" s="248" t="s">
        <v>2</v>
      </c>
      <c r="E8" s="246" t="s">
        <v>3</v>
      </c>
      <c r="F8" s="247" t="s">
        <v>4</v>
      </c>
      <c r="G8" s="248" t="s">
        <v>2</v>
      </c>
    </row>
    <row r="9" spans="1:7" ht="15.75" customHeight="1">
      <c r="A9" s="249"/>
      <c r="B9" s="669" t="s">
        <v>16</v>
      </c>
      <c r="C9" s="669"/>
      <c r="D9" s="250"/>
      <c r="E9" s="669" t="s">
        <v>16</v>
      </c>
      <c r="F9" s="669"/>
      <c r="G9" s="250"/>
    </row>
    <row r="10" spans="1:7" ht="21.75" customHeight="1">
      <c r="A10" s="251" t="s">
        <v>189</v>
      </c>
      <c r="B10" s="252"/>
      <c r="C10" s="252"/>
      <c r="D10" s="253">
        <v>8000</v>
      </c>
      <c r="E10" s="254">
        <v>28319</v>
      </c>
      <c r="F10" s="255">
        <v>36222</v>
      </c>
      <c r="G10" s="256">
        <v>24353</v>
      </c>
    </row>
    <row r="11" spans="1:7" ht="19.5" customHeight="1">
      <c r="A11" s="257" t="s">
        <v>103</v>
      </c>
      <c r="B11" s="258"/>
      <c r="C11" s="258">
        <v>1751</v>
      </c>
      <c r="D11" s="259">
        <v>1275</v>
      </c>
      <c r="E11" s="260"/>
      <c r="F11" s="261"/>
      <c r="G11" s="262">
        <v>163</v>
      </c>
    </row>
    <row r="12" spans="1:7" ht="19.5" customHeight="1">
      <c r="A12" s="257" t="s">
        <v>190</v>
      </c>
      <c r="B12" s="258"/>
      <c r="C12" s="258"/>
      <c r="D12" s="259"/>
      <c r="E12" s="260"/>
      <c r="F12" s="261"/>
      <c r="G12" s="262"/>
    </row>
    <row r="13" spans="1:7" ht="19.5" customHeight="1">
      <c r="A13" s="257" t="s">
        <v>191</v>
      </c>
      <c r="B13" s="258"/>
      <c r="C13" s="258">
        <v>2367</v>
      </c>
      <c r="D13" s="259">
        <v>1998</v>
      </c>
      <c r="E13" s="260">
        <v>3100</v>
      </c>
      <c r="F13" s="261">
        <v>16112</v>
      </c>
      <c r="G13" s="262">
        <v>16354</v>
      </c>
    </row>
    <row r="14" spans="1:7" ht="19.5" customHeight="1">
      <c r="A14" s="257" t="s">
        <v>698</v>
      </c>
      <c r="B14" s="258"/>
      <c r="C14" s="258"/>
      <c r="D14" s="259"/>
      <c r="E14" s="260"/>
      <c r="F14" s="261"/>
      <c r="G14" s="262">
        <v>193</v>
      </c>
    </row>
    <row r="15" spans="1:7" ht="19.5" customHeight="1">
      <c r="A15" s="257" t="s">
        <v>192</v>
      </c>
      <c r="B15" s="258"/>
      <c r="C15" s="258"/>
      <c r="D15" s="259"/>
      <c r="E15" s="260"/>
      <c r="F15" s="261"/>
      <c r="G15" s="262"/>
    </row>
    <row r="16" spans="1:7" ht="19.5" customHeight="1">
      <c r="A16" s="257" t="s">
        <v>113</v>
      </c>
      <c r="B16" s="258"/>
      <c r="C16" s="258"/>
      <c r="D16" s="259"/>
      <c r="E16" s="260">
        <v>6000</v>
      </c>
      <c r="F16" s="261">
        <v>17574</v>
      </c>
      <c r="G16" s="262">
        <v>12666</v>
      </c>
    </row>
    <row r="17" spans="1:7" ht="19.5" customHeight="1">
      <c r="A17" s="257" t="s">
        <v>644</v>
      </c>
      <c r="B17" s="258"/>
      <c r="C17" s="258"/>
      <c r="D17" s="259"/>
      <c r="E17" s="260"/>
      <c r="F17" s="261"/>
      <c r="G17" s="262"/>
    </row>
    <row r="18" spans="1:7" ht="19.5" customHeight="1">
      <c r="A18" s="257" t="s">
        <v>193</v>
      </c>
      <c r="B18" s="258"/>
      <c r="C18" s="258"/>
      <c r="D18" s="259"/>
      <c r="E18" s="260"/>
      <c r="F18" s="261"/>
      <c r="G18" s="262"/>
    </row>
    <row r="19" spans="1:7" ht="19.5" customHeight="1">
      <c r="A19" s="257" t="s">
        <v>122</v>
      </c>
      <c r="B19" s="258"/>
      <c r="C19" s="258"/>
      <c r="D19" s="259"/>
      <c r="E19" s="260"/>
      <c r="F19" s="261"/>
      <c r="G19" s="262"/>
    </row>
    <row r="20" spans="1:7" ht="19.5" customHeight="1">
      <c r="A20" s="257" t="s">
        <v>194</v>
      </c>
      <c r="B20" s="258"/>
      <c r="C20" s="258"/>
      <c r="D20" s="259"/>
      <c r="E20" s="260"/>
      <c r="F20" s="261"/>
      <c r="G20" s="262">
        <v>193</v>
      </c>
    </row>
    <row r="21" spans="1:7" ht="19.5" customHeight="1">
      <c r="A21" s="257" t="s">
        <v>699</v>
      </c>
      <c r="B21" s="258"/>
      <c r="C21" s="258">
        <v>5862</v>
      </c>
      <c r="D21" s="259"/>
      <c r="E21" s="260"/>
      <c r="F21" s="261"/>
      <c r="G21" s="262"/>
    </row>
    <row r="22" spans="1:7" ht="19.5" customHeight="1">
      <c r="A22" s="257" t="s">
        <v>195</v>
      </c>
      <c r="B22" s="258"/>
      <c r="C22" s="258"/>
      <c r="D22" s="259"/>
      <c r="E22" s="260"/>
      <c r="F22" s="261">
        <v>1000</v>
      </c>
      <c r="G22" s="262">
        <v>1000</v>
      </c>
    </row>
    <row r="23" spans="1:7" ht="19.5" customHeight="1">
      <c r="A23" s="257" t="s">
        <v>132</v>
      </c>
      <c r="B23" s="258"/>
      <c r="C23" s="258"/>
      <c r="D23" s="259"/>
      <c r="E23" s="260"/>
      <c r="F23" s="261">
        <v>6200</v>
      </c>
      <c r="G23" s="262">
        <v>6822</v>
      </c>
    </row>
    <row r="24" spans="1:7" s="111" customFormat="1" ht="30" customHeight="1">
      <c r="A24" s="263" t="s">
        <v>15</v>
      </c>
      <c r="B24" s="264">
        <f aca="true" t="shared" si="0" ref="B24:G24">SUM(B10:B23)</f>
        <v>0</v>
      </c>
      <c r="C24" s="264">
        <f t="shared" si="0"/>
        <v>9980</v>
      </c>
      <c r="D24" s="553">
        <f t="shared" si="0"/>
        <v>11273</v>
      </c>
      <c r="E24" s="552">
        <f t="shared" si="0"/>
        <v>37419</v>
      </c>
      <c r="F24" s="264">
        <f t="shared" si="0"/>
        <v>77108</v>
      </c>
      <c r="G24" s="553">
        <f t="shared" si="0"/>
        <v>61744</v>
      </c>
    </row>
  </sheetData>
  <mergeCells count="6">
    <mergeCell ref="A3:G3"/>
    <mergeCell ref="A4:G4"/>
    <mergeCell ref="B9:C9"/>
    <mergeCell ref="E9:F9"/>
    <mergeCell ref="B7:D7"/>
    <mergeCell ref="E7:G7"/>
  </mergeCells>
  <printOptions horizontalCentered="1"/>
  <pageMargins left="0.9840277777777778" right="0.55" top="0.9840277777777778" bottom="0.75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5"/>
  <sheetViews>
    <sheetView workbookViewId="0" topLeftCell="A1">
      <selection activeCell="D5" sqref="D5"/>
    </sheetView>
  </sheetViews>
  <sheetFormatPr defaultColWidth="9.140625" defaultRowHeight="12.75"/>
  <cols>
    <col min="1" max="1" width="44.00390625" style="98" customWidth="1"/>
    <col min="2" max="4" width="12.28125" style="106" customWidth="1"/>
    <col min="5" max="16384" width="9.140625" style="98" customWidth="1"/>
  </cols>
  <sheetData>
    <row r="3" spans="1:5" ht="12.75">
      <c r="A3" s="94"/>
      <c r="B3" s="97"/>
      <c r="C3" s="668" t="s">
        <v>196</v>
      </c>
      <c r="D3" s="668"/>
      <c r="E3" s="94"/>
    </row>
    <row r="4" spans="1:5" ht="12.75">
      <c r="A4" s="94"/>
      <c r="B4" s="97"/>
      <c r="C4" s="97"/>
      <c r="D4" s="598" t="s">
        <v>813</v>
      </c>
      <c r="E4" s="94"/>
    </row>
    <row r="5" spans="1:5" ht="12.75">
      <c r="A5" s="94"/>
      <c r="B5" s="97"/>
      <c r="C5" s="97"/>
      <c r="D5" s="97"/>
      <c r="E5" s="94"/>
    </row>
    <row r="6" spans="1:5" ht="19.5">
      <c r="A6" s="644" t="s">
        <v>197</v>
      </c>
      <c r="B6" s="644"/>
      <c r="C6" s="644"/>
      <c r="D6" s="644"/>
      <c r="E6" s="94"/>
    </row>
    <row r="7" spans="1:5" ht="19.5">
      <c r="A7" s="644" t="s">
        <v>381</v>
      </c>
      <c r="B7" s="644"/>
      <c r="C7" s="644"/>
      <c r="D7" s="644"/>
      <c r="E7" s="94"/>
    </row>
    <row r="8" spans="1:5" ht="12.75">
      <c r="A8" s="94"/>
      <c r="B8" s="97"/>
      <c r="C8" s="97"/>
      <c r="D8" s="97"/>
      <c r="E8" s="94"/>
    </row>
    <row r="9" spans="1:5" ht="12.75">
      <c r="A9" s="94"/>
      <c r="B9" s="97"/>
      <c r="C9" s="97"/>
      <c r="D9" s="97"/>
      <c r="E9" s="94"/>
    </row>
    <row r="10" spans="1:5" ht="12.75">
      <c r="A10" s="94"/>
      <c r="B10" s="97"/>
      <c r="C10" s="97"/>
      <c r="D10" s="97"/>
      <c r="E10" s="94"/>
    </row>
    <row r="11" spans="1:5" ht="12.75">
      <c r="A11" s="94"/>
      <c r="B11" s="97"/>
      <c r="C11" s="97"/>
      <c r="D11" s="99" t="s">
        <v>0</v>
      </c>
      <c r="E11" s="94"/>
    </row>
    <row r="12" spans="1:5" ht="12.75">
      <c r="A12" s="94"/>
      <c r="B12" s="97"/>
      <c r="C12" s="97"/>
      <c r="D12" s="97"/>
      <c r="E12" s="94"/>
    </row>
    <row r="13" spans="1:5" ht="18" customHeight="1">
      <c r="A13" s="245" t="s">
        <v>1</v>
      </c>
      <c r="B13" s="265" t="s">
        <v>3</v>
      </c>
      <c r="C13" s="266" t="s">
        <v>4</v>
      </c>
      <c r="D13" s="267" t="s">
        <v>2</v>
      </c>
      <c r="E13" s="94"/>
    </row>
    <row r="14" spans="1:5" ht="18" customHeight="1">
      <c r="A14" s="249"/>
      <c r="B14" s="639" t="s">
        <v>16</v>
      </c>
      <c r="C14" s="639"/>
      <c r="D14" s="268"/>
      <c r="E14" s="94"/>
    </row>
    <row r="15" spans="1:5" ht="30" customHeight="1">
      <c r="A15" s="269" t="s">
        <v>198</v>
      </c>
      <c r="B15" s="270"/>
      <c r="C15" s="270"/>
      <c r="D15" s="271"/>
      <c r="E15" s="94"/>
    </row>
    <row r="16" spans="1:5" ht="18" customHeight="1">
      <c r="A16" s="272" t="s">
        <v>199</v>
      </c>
      <c r="B16" s="273"/>
      <c r="C16" s="274">
        <v>3500</v>
      </c>
      <c r="D16" s="275">
        <v>3384</v>
      </c>
      <c r="E16" s="94"/>
    </row>
    <row r="17" spans="1:5" ht="18" customHeight="1">
      <c r="A17" s="272" t="s">
        <v>200</v>
      </c>
      <c r="B17" s="273">
        <v>160000</v>
      </c>
      <c r="C17" s="274">
        <v>175000</v>
      </c>
      <c r="D17" s="275">
        <v>187662</v>
      </c>
      <c r="E17" s="94"/>
    </row>
    <row r="18" spans="1:5" ht="18" customHeight="1">
      <c r="A18" s="272" t="s">
        <v>201</v>
      </c>
      <c r="B18" s="273">
        <v>16100</v>
      </c>
      <c r="C18" s="274">
        <v>15080</v>
      </c>
      <c r="D18" s="275">
        <v>12770</v>
      </c>
      <c r="E18" s="94"/>
    </row>
    <row r="19" spans="1:5" ht="18" customHeight="1">
      <c r="A19" s="272" t="s">
        <v>700</v>
      </c>
      <c r="B19" s="273">
        <v>2000</v>
      </c>
      <c r="C19" s="274">
        <v>2000</v>
      </c>
      <c r="D19" s="275">
        <v>4305</v>
      </c>
      <c r="E19" s="94"/>
    </row>
    <row r="20" spans="1:5" ht="18" customHeight="1">
      <c r="A20" s="272" t="s">
        <v>202</v>
      </c>
      <c r="B20" s="273">
        <v>8700</v>
      </c>
      <c r="C20" s="274">
        <v>8700</v>
      </c>
      <c r="D20" s="275">
        <v>11151</v>
      </c>
      <c r="E20" s="94"/>
    </row>
    <row r="21" spans="1:5" ht="18" customHeight="1">
      <c r="A21" s="272" t="s">
        <v>701</v>
      </c>
      <c r="B21" s="273">
        <v>3300</v>
      </c>
      <c r="C21" s="274">
        <v>3300</v>
      </c>
      <c r="D21" s="275">
        <v>1902</v>
      </c>
      <c r="E21" s="94"/>
    </row>
    <row r="22" spans="1:5" ht="18" customHeight="1">
      <c r="A22" s="272" t="s">
        <v>203</v>
      </c>
      <c r="B22" s="273">
        <v>17400</v>
      </c>
      <c r="C22" s="274">
        <v>17400</v>
      </c>
      <c r="D22" s="275">
        <v>18641</v>
      </c>
      <c r="E22" s="94"/>
    </row>
    <row r="23" spans="1:5" ht="18" customHeight="1">
      <c r="A23" s="272" t="s">
        <v>702</v>
      </c>
      <c r="B23" s="273">
        <v>8100</v>
      </c>
      <c r="C23" s="274">
        <v>8700</v>
      </c>
      <c r="D23" s="275">
        <v>8034</v>
      </c>
      <c r="E23" s="94"/>
    </row>
    <row r="24" spans="1:5" ht="30" customHeight="1">
      <c r="A24" s="276" t="s">
        <v>204</v>
      </c>
      <c r="B24" s="277">
        <f>SUM(B16:B23)</f>
        <v>215600</v>
      </c>
      <c r="C24" s="279">
        <f>SUM(C16:C23)</f>
        <v>233680</v>
      </c>
      <c r="D24" s="280">
        <f>SUM(D16:D23)</f>
        <v>247849</v>
      </c>
      <c r="E24" s="94"/>
    </row>
    <row r="25" spans="1:5" ht="30" customHeight="1">
      <c r="A25" s="269" t="s">
        <v>126</v>
      </c>
      <c r="B25" s="270"/>
      <c r="C25" s="270"/>
      <c r="D25" s="271"/>
      <c r="E25" s="94"/>
    </row>
    <row r="26" spans="1:5" ht="18" customHeight="1">
      <c r="A26" s="272" t="s">
        <v>205</v>
      </c>
      <c r="B26" s="273"/>
      <c r="C26" s="274"/>
      <c r="D26" s="275"/>
      <c r="E26" s="94"/>
    </row>
    <row r="27" spans="1:5" ht="18" customHeight="1">
      <c r="A27" s="272" t="s">
        <v>648</v>
      </c>
      <c r="B27" s="273"/>
      <c r="C27" s="274"/>
      <c r="D27" s="275"/>
      <c r="E27" s="94"/>
    </row>
    <row r="28" spans="1:5" ht="18" customHeight="1">
      <c r="A28" s="272" t="s">
        <v>206</v>
      </c>
      <c r="B28" s="273">
        <v>1200</v>
      </c>
      <c r="C28" s="274">
        <v>1200</v>
      </c>
      <c r="D28" s="275">
        <v>654</v>
      </c>
      <c r="E28" s="94"/>
    </row>
    <row r="29" spans="1:5" ht="18" customHeight="1">
      <c r="A29" s="272" t="s">
        <v>207</v>
      </c>
      <c r="B29" s="273"/>
      <c r="C29" s="274"/>
      <c r="D29" s="275"/>
      <c r="E29" s="94"/>
    </row>
    <row r="30" spans="1:5" ht="18" customHeight="1">
      <c r="A30" s="272" t="s">
        <v>208</v>
      </c>
      <c r="B30" s="273">
        <v>5000</v>
      </c>
      <c r="C30" s="274">
        <v>5000</v>
      </c>
      <c r="D30" s="275">
        <v>3653</v>
      </c>
      <c r="E30" s="94"/>
    </row>
    <row r="31" spans="1:5" ht="18" customHeight="1">
      <c r="A31" s="272" t="s">
        <v>647</v>
      </c>
      <c r="B31" s="273"/>
      <c r="C31" s="274"/>
      <c r="D31" s="275"/>
      <c r="E31" s="94"/>
    </row>
    <row r="32" spans="1:5" ht="18" customHeight="1">
      <c r="A32" s="272" t="s">
        <v>209</v>
      </c>
      <c r="B32" s="273">
        <v>15000</v>
      </c>
      <c r="C32" s="274">
        <v>15000</v>
      </c>
      <c r="D32" s="275">
        <v>13404</v>
      </c>
      <c r="E32" s="94"/>
    </row>
    <row r="33" spans="1:5" ht="18" customHeight="1">
      <c r="A33" s="272" t="s">
        <v>704</v>
      </c>
      <c r="B33" s="273">
        <v>1500</v>
      </c>
      <c r="C33" s="274">
        <v>1500</v>
      </c>
      <c r="D33" s="275">
        <v>1129</v>
      </c>
      <c r="E33" s="94"/>
    </row>
    <row r="34" spans="1:5" ht="18" customHeight="1">
      <c r="A34" s="278" t="s">
        <v>703</v>
      </c>
      <c r="B34" s="273"/>
      <c r="C34" s="274"/>
      <c r="D34" s="275">
        <v>2849</v>
      </c>
      <c r="E34" s="94"/>
    </row>
    <row r="35" spans="1:5" ht="30" customHeight="1">
      <c r="A35" s="276" t="s">
        <v>210</v>
      </c>
      <c r="B35" s="277">
        <f>SUM(B26:B34)</f>
        <v>22700</v>
      </c>
      <c r="C35" s="279">
        <f>SUM(C26:C34)</f>
        <v>22700</v>
      </c>
      <c r="D35" s="280">
        <f>SUM(D26:D34)</f>
        <v>21689</v>
      </c>
      <c r="E35" s="94"/>
    </row>
  </sheetData>
  <mergeCells count="4">
    <mergeCell ref="C3:D3"/>
    <mergeCell ref="A6:D6"/>
    <mergeCell ref="A7:D7"/>
    <mergeCell ref="B14:C14"/>
  </mergeCells>
  <printOptions horizontalCentered="1"/>
  <pageMargins left="0.9840277777777778" right="0.9840277777777778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Tiszavasvári Város Önkormányzata</cp:lastModifiedBy>
  <cp:lastPrinted>2009-05-08T06:41:32Z</cp:lastPrinted>
  <dcterms:created xsi:type="dcterms:W3CDTF">2003-08-01T08:42:53Z</dcterms:created>
  <dcterms:modified xsi:type="dcterms:W3CDTF">2009-05-08T06:42:18Z</dcterms:modified>
  <cp:category/>
  <cp:version/>
  <cp:contentType/>
  <cp:contentStatus/>
</cp:coreProperties>
</file>