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tabRatio="596" firstSheet="10" activeTab="18"/>
  </bookViews>
  <sheets>
    <sheet name="1_tabla" sheetId="1" r:id="rId1"/>
    <sheet name="Intsbev" sheetId="2" r:id="rId2"/>
    <sheet name="Intbev" sheetId="3" r:id="rId3"/>
    <sheet name="Intkiad" sheetId="4" r:id="rId4"/>
    <sheet name="5a" sheetId="5" r:id="rId5"/>
    <sheet name="Szakf_" sheetId="6" r:id="rId6"/>
    <sheet name="bevössz" sheetId="7" r:id="rId7"/>
    <sheet name="felhalm" sheetId="8" r:id="rId8"/>
    <sheet name="segély" sheetId="9" r:id="rId9"/>
    <sheet name="normatíva" sheetId="10" r:id="rId10"/>
    <sheet name="vagyon" sheetId="11" r:id="rId11"/>
    <sheet name="pénzmar" sheetId="12" r:id="rId12"/>
    <sheet name="Merleg" sheetId="13" r:id="rId13"/>
    <sheet name="pénzforg" sheetId="14" r:id="rId14"/>
    <sheet name="eredm" sheetId="15" r:id="rId15"/>
    <sheet name="CKÖ" sheetId="16" r:id="rId16"/>
    <sheet name="hitel" sheetId="17" r:id="rId17"/>
    <sheet name="tám" sheetId="18" r:id="rId18"/>
    <sheet name="részletes mérleg" sheetId="19" r:id="rId19"/>
  </sheets>
  <externalReferences>
    <externalReference r:id="rId22"/>
  </externalReferences>
  <definedNames>
    <definedName name="_xlnm.Print_Area" localSheetId="1">'Intsbev'!$A:$IV</definedName>
  </definedNames>
  <calcPr fullCalcOnLoad="1"/>
</workbook>
</file>

<file path=xl/sharedStrings.xml><?xml version="1.0" encoding="utf-8"?>
<sst xmlns="http://schemas.openxmlformats.org/spreadsheetml/2006/main" count="1275" uniqueCount="829">
  <si>
    <t>adatok: eFt-ban</t>
  </si>
  <si>
    <t>Megnevezés</t>
  </si>
  <si>
    <t>Teljesítés</t>
  </si>
  <si>
    <t>Eredeti</t>
  </si>
  <si>
    <t>Módosított</t>
  </si>
  <si>
    <t>2. számú melléklet</t>
  </si>
  <si>
    <t xml:space="preserve">     Alaptev. bev.</t>
  </si>
  <si>
    <t xml:space="preserve">   Vállalkozási bev.</t>
  </si>
  <si>
    <t xml:space="preserve">  Felhalmozási bev.</t>
  </si>
  <si>
    <t xml:space="preserve">     Pe. átv. műk.</t>
  </si>
  <si>
    <t xml:space="preserve">       Pe. átv. fejl.</t>
  </si>
  <si>
    <t xml:space="preserve">   Bevételek össz.</t>
  </si>
  <si>
    <t>Ered.</t>
  </si>
  <si>
    <t>Mód.</t>
  </si>
  <si>
    <t>Telj.</t>
  </si>
  <si>
    <t>Függő</t>
  </si>
  <si>
    <t>Szociális Szolgáltató Közp.</t>
  </si>
  <si>
    <t>Összesen:</t>
  </si>
  <si>
    <t>előirányzat</t>
  </si>
  <si>
    <t>Az intézményi költségvetési kiadások</t>
  </si>
  <si>
    <t>Intézm.</t>
  </si>
  <si>
    <t>Állami</t>
  </si>
  <si>
    <t>Szem. jutt.</t>
  </si>
  <si>
    <t>Szem. jutt. jár.</t>
  </si>
  <si>
    <t>Dologi kiad.</t>
  </si>
  <si>
    <t>Felhalm. kiad.</t>
  </si>
  <si>
    <t>Felújítások</t>
  </si>
  <si>
    <t xml:space="preserve">Átf. </t>
  </si>
  <si>
    <t>Előir. összesen</t>
  </si>
  <si>
    <t>megnev.</t>
  </si>
  <si>
    <t>hozzáj.</t>
  </si>
  <si>
    <t>kiad.</t>
  </si>
  <si>
    <t>Óvoda</t>
  </si>
  <si>
    <t>V.M.Gimn.</t>
  </si>
  <si>
    <t xml:space="preserve">Középisk. </t>
  </si>
  <si>
    <t>Sz. Sz. K.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</si>
  <si>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</si>
  <si>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</si>
  <si>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</si>
  <si>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</si>
  <si>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</si>
  <si>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</si>
  <si>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</si>
  <si>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>Szociális Szolg. Közp.</t>
  </si>
  <si>
    <t xml:space="preserve">Az intézményi saját bevételek összetétele </t>
  </si>
  <si>
    <t>Pénzmar.</t>
  </si>
  <si>
    <t xml:space="preserve">4. sz. melléklet </t>
  </si>
  <si>
    <t>- OEP</t>
  </si>
  <si>
    <t>MKp. Kt.</t>
  </si>
  <si>
    <t xml:space="preserve">Mód. </t>
  </si>
  <si>
    <t>Er.</t>
  </si>
  <si>
    <t>Össz.:</t>
  </si>
  <si>
    <t>Mind-össz.:</t>
  </si>
  <si>
    <t>előir.</t>
  </si>
  <si>
    <t>Városi Kincstár</t>
  </si>
  <si>
    <t>V. Kincstár</t>
  </si>
  <si>
    <t>Tv Ált Isk.</t>
  </si>
  <si>
    <t>Támog. pe. átad.</t>
  </si>
  <si>
    <t>Ped. Sz.</t>
  </si>
  <si>
    <t>Zeneisk.</t>
  </si>
  <si>
    <t>Sportkp.</t>
  </si>
  <si>
    <t xml:space="preserve">  Városi Kincstár</t>
  </si>
  <si>
    <t xml:space="preserve">  Egyesített Óvodai Int.</t>
  </si>
  <si>
    <t xml:space="preserve">  Pedagógiai Szakszolg.</t>
  </si>
  <si>
    <t xml:space="preserve">  Tiszavasvári Ált. Isk.</t>
  </si>
  <si>
    <t xml:space="preserve">  Váci Mihály Gimnázium</t>
  </si>
  <si>
    <t xml:space="preserve">  Vasvári Pál Középiskola</t>
  </si>
  <si>
    <t xml:space="preserve">  Műv. Központ és Könyvtár</t>
  </si>
  <si>
    <t xml:space="preserve">  Zeneiskola</t>
  </si>
  <si>
    <t xml:space="preserve">  Sportközpont</t>
  </si>
  <si>
    <t xml:space="preserve">  Bölcsőde</t>
  </si>
  <si>
    <t xml:space="preserve">  OEP feladatok</t>
  </si>
  <si>
    <t xml:space="preserve">  OEP-feladatok</t>
  </si>
  <si>
    <t xml:space="preserve">  Pedagógiai Szak. Sz.</t>
  </si>
  <si>
    <t xml:space="preserve">  Váci Mihály Gimn.</t>
  </si>
  <si>
    <t xml:space="preserve">  Műv. Közp. és Könyvtár</t>
  </si>
  <si>
    <t>2007.  év</t>
  </si>
  <si>
    <t>2007. évi teljesítése</t>
  </si>
  <si>
    <t>2007.  évi teljesítése</t>
  </si>
  <si>
    <t>1. számú melléklet</t>
  </si>
  <si>
    <t>Előirányzat</t>
  </si>
  <si>
    <t>%-a</t>
  </si>
  <si>
    <t>I. Intézményi bevételek</t>
  </si>
  <si>
    <t>I. Intézményi kiadások</t>
  </si>
  <si>
    <t>- alaptevékenység bevételei</t>
  </si>
  <si>
    <t>- működési kiadások</t>
  </si>
  <si>
    <t>- felhalmozási bevételek</t>
  </si>
  <si>
    <t>- felhalmozási kiadások</t>
  </si>
  <si>
    <t>- pénzeszk. átv. működésre</t>
  </si>
  <si>
    <t>- felújítás</t>
  </si>
  <si>
    <t>- pénzeszk. átv. felhalmozásra</t>
  </si>
  <si>
    <t>- tám., befiz., átadás</t>
  </si>
  <si>
    <t>- pénzforg. nélk. bevételek</t>
  </si>
  <si>
    <t>- függő kiadások</t>
  </si>
  <si>
    <t xml:space="preserve"> - függő bevételek</t>
  </si>
  <si>
    <t>- OEP feladatok kiadásai</t>
  </si>
  <si>
    <t>I. Összesen:</t>
  </si>
  <si>
    <t>II. Önkormányzati bevételek</t>
  </si>
  <si>
    <t>II. Önkormányzati kiadások</t>
  </si>
  <si>
    <t>- működési bevételek</t>
  </si>
  <si>
    <t>- felhalm. és tőke jell. bev.</t>
  </si>
  <si>
    <t>- önkormányzat támogatása</t>
  </si>
  <si>
    <t>- támogatások, befiz., átad.</t>
  </si>
  <si>
    <t>- kölcsönök nyújtása</t>
  </si>
  <si>
    <t>- felhalmozási hitel törlesztése</t>
  </si>
  <si>
    <t>- kölcsönök visszatérülése</t>
  </si>
  <si>
    <t>- pénzforg. nélk. kiadások</t>
  </si>
  <si>
    <t>- rövid lej. hitelfelv. halmozott</t>
  </si>
  <si>
    <t>- rövid lejáratú hitel visszafiz.</t>
  </si>
  <si>
    <t>- értékpapír eladás halmozott</t>
  </si>
  <si>
    <t>- felhalm. és hosszú  lej. hitel</t>
  </si>
  <si>
    <t>II. Összesen:</t>
  </si>
  <si>
    <t>- függő bevételek</t>
  </si>
  <si>
    <t>- függő kiadás</t>
  </si>
  <si>
    <t>I-II. Önkorm. mindösszesen:</t>
  </si>
  <si>
    <t>I-II. Önkorm. mindösszesen.</t>
  </si>
  <si>
    <t xml:space="preserve">5. sz. melléklet </t>
  </si>
  <si>
    <t xml:space="preserve">B E V É T E L E K </t>
  </si>
  <si>
    <t xml:space="preserve">K I A D Á S O K </t>
  </si>
  <si>
    <t xml:space="preserve"> előirányzat</t>
  </si>
  <si>
    <t>Kisegítő mezőgazdasági szolgáltatás</t>
  </si>
  <si>
    <t>Helyi közutak, hidak, alagutak létesítése, felújítása</t>
  </si>
  <si>
    <t>Épületek fenntartása, korszerűsítése</t>
  </si>
  <si>
    <t>Saját, vagy bérelt ingatlan hasznosítása</t>
  </si>
  <si>
    <t>Területi igazgatási szervek tevékenysége</t>
  </si>
  <si>
    <t>Ökormányzatok és többc. kist. társ. igazg. tevékenysége</t>
  </si>
  <si>
    <t>Helyi kisebbségi önkormányzatok igazgatási tev.</t>
  </si>
  <si>
    <t>Országgyűlési képviselő választás</t>
  </si>
  <si>
    <t>Önkormányzati képviselő választás</t>
  </si>
  <si>
    <t>Máshová nem sorolható szerv. tev. (Kistérs. Társ.)</t>
  </si>
  <si>
    <t>Polgári Védelmi tevékenység</t>
  </si>
  <si>
    <t>Önkorm. és többcélú kist. társ. kis. szolg.</t>
  </si>
  <si>
    <t>Város- és községgazdálkodás</t>
  </si>
  <si>
    <t>Település vízellátása</t>
  </si>
  <si>
    <t>Közvilágítási feladatok</t>
  </si>
  <si>
    <t>Önkormányzatok és többc. kist. társ. elszámolásai</t>
  </si>
  <si>
    <t>Önkorm. és többc. kist. társ. feladatra nem terv. elszám.</t>
  </si>
  <si>
    <t>Finanszírozási műveletek elszámolása</t>
  </si>
  <si>
    <t>Általános iskolai nappali rendszerű nevelés, oktatás</t>
  </si>
  <si>
    <t>Egészségügyi ellátás egyéb feladatai</t>
  </si>
  <si>
    <t>Állategészségügyi tevékenység</t>
  </si>
  <si>
    <t>Egyéb szociális és gyermekjóléti szolgáltatás</t>
  </si>
  <si>
    <t>Rendszeres szociális pénzbeli ellátások</t>
  </si>
  <si>
    <t>Rendszeres gyermekvédelmi ellátások</t>
  </si>
  <si>
    <t>Munkanélküli ellátások</t>
  </si>
  <si>
    <t>Eseti pénzbeli ellátások</t>
  </si>
  <si>
    <t>Eseti pénzbeli gyermekvédelmi ellátások</t>
  </si>
  <si>
    <t>Szennyvízelvezetés és -kezelés</t>
  </si>
  <si>
    <t>Település hulladékkezelése, köztisztasági tevékenység</t>
  </si>
  <si>
    <t>Máshová nem sorolt kulturális tevékenység</t>
  </si>
  <si>
    <t>Máshová nem sorolt sporttevékenység</t>
  </si>
  <si>
    <t>Temetkezés és ehhez kapcsolódó szolgáltatás</t>
  </si>
  <si>
    <t>Családi ünnepek szervezése</t>
  </si>
  <si>
    <t>- Le: intézményi támogatás</t>
  </si>
  <si>
    <t>ÖSSZESEN:</t>
  </si>
  <si>
    <t>5/a sz. melléklet</t>
  </si>
  <si>
    <t>Műk. kiad. össz.</t>
  </si>
  <si>
    <t>Megnev.</t>
  </si>
  <si>
    <t>Telj.%-a</t>
  </si>
  <si>
    <t>Telj.   %-a</t>
  </si>
  <si>
    <t>Ökormányzatok és többc. kist. társ. igazg. tev.</t>
  </si>
  <si>
    <t>Helyi önkormányzati képviselő választás</t>
  </si>
  <si>
    <t>Önk. és többc. kist. társ. feladatra nem terv. elszám.</t>
  </si>
  <si>
    <t>Település hulladékkezelése, köztisztasági tev.</t>
  </si>
  <si>
    <t>6. számú melléklet</t>
  </si>
  <si>
    <t xml:space="preserve">A polgármesteri hivatal bevételeinek összetétele </t>
  </si>
  <si>
    <t>Működési bevételek</t>
  </si>
  <si>
    <t>1.</t>
  </si>
  <si>
    <t>Intézményi működési bevételek</t>
  </si>
  <si>
    <t>- intézményi tevékenységek bevételei</t>
  </si>
  <si>
    <t>- kamatbevételek</t>
  </si>
  <si>
    <t>- felhalmozási ÁFA-visszatérülés</t>
  </si>
  <si>
    <t>2.</t>
  </si>
  <si>
    <t>Sajátos működési bevételek</t>
  </si>
  <si>
    <t>- helyi adók</t>
  </si>
  <si>
    <t>- SZJA átengedett</t>
  </si>
  <si>
    <t>- gépjárműadó</t>
  </si>
  <si>
    <t>- környezetvédelmi bírság</t>
  </si>
  <si>
    <t>- bérleti díjak</t>
  </si>
  <si>
    <t>Önkormányzati műk. bev. összesen</t>
  </si>
  <si>
    <t>Felhalmozási és tőke jellegű bevételek</t>
  </si>
  <si>
    <t>- ingatlanértékesítés</t>
  </si>
  <si>
    <t>- földértékesítés</t>
  </si>
  <si>
    <t>- gép., ber. felsz. szárm. bevétel</t>
  </si>
  <si>
    <t>- lakásértékesítés</t>
  </si>
  <si>
    <t>- pénzügyi befektetések bevételei</t>
  </si>
  <si>
    <t>Támogatások</t>
  </si>
  <si>
    <t>Normatív támogatások</t>
  </si>
  <si>
    <t>Normatív kötött felhasználású tám.</t>
  </si>
  <si>
    <t>3.</t>
  </si>
  <si>
    <t>Központosított, egyéb közp. előir.</t>
  </si>
  <si>
    <t>4.</t>
  </si>
  <si>
    <t>ÖNHIKI és egyéb támogatás</t>
  </si>
  <si>
    <t>5.</t>
  </si>
  <si>
    <t>Felhalmozási állami támogatások</t>
  </si>
  <si>
    <t>Önkormányzat kv-i támogatása</t>
  </si>
  <si>
    <t>Kiegészítések, visszatérülések</t>
  </si>
  <si>
    <t>Pénzeszköz-átvételek</t>
  </si>
  <si>
    <t>Működésre</t>
  </si>
  <si>
    <t>Felhalmozásra</t>
  </si>
  <si>
    <t>Támogatások, pe. átvételek</t>
  </si>
  <si>
    <t>Hitelek</t>
  </si>
  <si>
    <t>Kölcsönök visszatérülése</t>
  </si>
  <si>
    <t>Hitelfelvétel államháztart. kívülről műk.-re</t>
  </si>
  <si>
    <t>Hosszú lejáratú hitelfelvétel pü.-i váll.-tól</t>
  </si>
  <si>
    <t>Önkormányzati bevételek összesen</t>
  </si>
  <si>
    <t>7. sz. melléklet</t>
  </si>
  <si>
    <t>kiadásainak teljesítése</t>
  </si>
  <si>
    <t>F e l ú j í t á s</t>
  </si>
  <si>
    <t>F e j l e s z t é s</t>
  </si>
  <si>
    <t>Helyi közutak létesítése, felújítása</t>
  </si>
  <si>
    <t xml:space="preserve">Saját, vagy bérelt ingatlan hasznosítása </t>
  </si>
  <si>
    <t>Önkormányzat igazgatási tevékenysége</t>
  </si>
  <si>
    <t>Helyi kisebbségi önk. igazgatási tevékenysége</t>
  </si>
  <si>
    <t>Máshová nem sorolható szervek tevékenysége</t>
  </si>
  <si>
    <t>Iskolai oktatás</t>
  </si>
  <si>
    <t>Szennyvízelvezetés- és kezelés</t>
  </si>
  <si>
    <t>Máshová nem sorolható kulturális tevékenység</t>
  </si>
  <si>
    <t>8. sz. melléklet</t>
  </si>
  <si>
    <t>A rendszeres és eseti segélyek részletezése</t>
  </si>
  <si>
    <t>2006.</t>
  </si>
  <si>
    <t>Rendszeres pénzbeli ellátások</t>
  </si>
  <si>
    <t>- időskorúak járadéka</t>
  </si>
  <si>
    <t>- nem foglalkoztatott személyek rendsz. szoc.segélye</t>
  </si>
  <si>
    <t>- rendszeres szociális segély</t>
  </si>
  <si>
    <t>- ápolási díj – normatív</t>
  </si>
  <si>
    <t>- ápolási díj – helyi megáll. Alapján</t>
  </si>
  <si>
    <t>- rendszeres gyermekvédelmi támogatás</t>
  </si>
  <si>
    <t xml:space="preserve">- rendszeres gyermekvédelmi kedv.-ben részes. tám. </t>
  </si>
  <si>
    <t>Rendszeres pénzbeli ellátások összesen:</t>
  </si>
  <si>
    <t>- átmeneti segély gyermek</t>
  </si>
  <si>
    <t>- közköltséges temetés</t>
  </si>
  <si>
    <t>- temetési segély</t>
  </si>
  <si>
    <t>- közgyógyellátás</t>
  </si>
  <si>
    <t>- lakásfenntartási támogatás-normatív</t>
  </si>
  <si>
    <t>Eseti pénzbeli ellátások összesen:</t>
  </si>
  <si>
    <t>10. sz. melléklet</t>
  </si>
  <si>
    <t>V A G Y O N K I M U T A T Á S</t>
  </si>
  <si>
    <t xml:space="preserve">E S Z K Ö Z Ö K </t>
  </si>
  <si>
    <t xml:space="preserve">F O R R Á S O K </t>
  </si>
  <si>
    <t>Intézmény megnevezése</t>
  </si>
  <si>
    <t>Immater. javak</t>
  </si>
  <si>
    <t>Tárgyi eszközök</t>
  </si>
  <si>
    <t>Befekt. pénzügyi eszközök</t>
  </si>
  <si>
    <t>Üzemelt. átadott eszközök</t>
  </si>
  <si>
    <t>Befekt. eszközök összesen</t>
  </si>
  <si>
    <t>Forgó- eszközök</t>
  </si>
  <si>
    <t>Eszközök összesen</t>
  </si>
  <si>
    <t>Saját  tőke</t>
  </si>
  <si>
    <t>Tartalékok</t>
  </si>
  <si>
    <t>Kötele- zettségek</t>
  </si>
  <si>
    <t>Források összesen</t>
  </si>
  <si>
    <t>Polgármesteri Hivatal</t>
  </si>
  <si>
    <t>Önkormányzat összesen</t>
  </si>
  <si>
    <t>11. számú melléklet</t>
  </si>
  <si>
    <t>Pénzmaradvány-kimutatás az</t>
  </si>
  <si>
    <t>önállóan gazdálkodó költségvetési szerveknél</t>
  </si>
  <si>
    <t>Záró</t>
  </si>
  <si>
    <t>Aktív és</t>
  </si>
  <si>
    <t>Tárgyévi</t>
  </si>
  <si>
    <t>Befizetés</t>
  </si>
  <si>
    <t>Befizetések</t>
  </si>
  <si>
    <t>Kiuta-</t>
  </si>
  <si>
    <t>Költségv.</t>
  </si>
  <si>
    <t>Auditálási</t>
  </si>
  <si>
    <t>pénzkészl.</t>
  </si>
  <si>
    <t>passzív</t>
  </si>
  <si>
    <t>helyesb.</t>
  </si>
  <si>
    <t>int. többlet-</t>
  </si>
  <si>
    <t>többlet állami</t>
  </si>
  <si>
    <t>latlan</t>
  </si>
  <si>
    <t>pénzmar.</t>
  </si>
  <si>
    <t>eltérések</t>
  </si>
  <si>
    <t>pü-i elsz.</t>
  </si>
  <si>
    <t>tám. miatt</t>
  </si>
  <si>
    <t>tám.</t>
  </si>
  <si>
    <t>Intézmények összesen:</t>
  </si>
  <si>
    <t>Önkormányzat összesen:</t>
  </si>
  <si>
    <t>12. sz. melléklet</t>
  </si>
  <si>
    <t xml:space="preserve">Egyszerűsített mérleg </t>
  </si>
  <si>
    <t>ESZKÖZÖK</t>
  </si>
  <si>
    <t>FORRÁSOK</t>
  </si>
  <si>
    <t>Állományi érték</t>
  </si>
  <si>
    <t xml:space="preserve">Tárgyévi </t>
  </si>
  <si>
    <t>Előző év</t>
  </si>
  <si>
    <t>Tárgyév</t>
  </si>
  <si>
    <t>auditált</t>
  </si>
  <si>
    <t>egysz. besz.</t>
  </si>
  <si>
    <t>záróadatai</t>
  </si>
  <si>
    <t>A./ Befektetett eszközök</t>
  </si>
  <si>
    <t>D./ Saját tőke</t>
  </si>
  <si>
    <t xml:space="preserve">      I. Immateriális javak</t>
  </si>
  <si>
    <t xml:space="preserve">      1./ Induló tőke</t>
  </si>
  <si>
    <t xml:space="preserve">     II. Tárgyi eszközök</t>
  </si>
  <si>
    <t xml:space="preserve">      2./ Tőkeváltozások</t>
  </si>
  <si>
    <t xml:space="preserve">    III. Befektetett pü.-i eszk.</t>
  </si>
  <si>
    <t xml:space="preserve">    IV. Üzemeltetésre, kezelésre</t>
  </si>
  <si>
    <t>E./ Tartalékok</t>
  </si>
  <si>
    <t xml:space="preserve">          átadott eszközök</t>
  </si>
  <si>
    <t xml:space="preserve">      I. Költségvetési tartalékok</t>
  </si>
  <si>
    <t xml:space="preserve">     II. Vállalkozási tartalékok</t>
  </si>
  <si>
    <t>B./ Forgóeszközök</t>
  </si>
  <si>
    <t xml:space="preserve">      I. Készletek</t>
  </si>
  <si>
    <t>F./ Kötelezettségek</t>
  </si>
  <si>
    <t xml:space="preserve">     II. Követelések</t>
  </si>
  <si>
    <t xml:space="preserve">      I. Hosszú lejáratú kötelezetts.</t>
  </si>
  <si>
    <t xml:space="preserve">    III. Értékpapírok</t>
  </si>
  <si>
    <t xml:space="preserve">     II. Rövid lejáratú kötelezetts.</t>
  </si>
  <si>
    <t xml:space="preserve">    IV. Pénzeszközök</t>
  </si>
  <si>
    <t xml:space="preserve">    III. Egyéb passzív pénzügyi</t>
  </si>
  <si>
    <t xml:space="preserve">     V. Egyéb aktív pénzügyi</t>
  </si>
  <si>
    <t xml:space="preserve">          elszámolások</t>
  </si>
  <si>
    <t>ESZKÖZÖK ÖSSZESEN:</t>
  </si>
  <si>
    <t>FORRÁSOK ÖSSZESEN:</t>
  </si>
  <si>
    <t>foglaltak szerint állította össze.</t>
  </si>
  <si>
    <t>Az egyszerűsített éves költségvetési beszámoló az Önkormányzat vagyoni, pénzügyi és jövedelmi helyzetéről megbízható és valós képet ad.</t>
  </si>
  <si>
    <t>László András</t>
  </si>
  <si>
    <t>könyvvizsgáló (ig. sz. 001992)</t>
  </si>
  <si>
    <t>13. sz. melléklet</t>
  </si>
  <si>
    <t>Egyszerűsített éves pénzforgalmi jelentés</t>
  </si>
  <si>
    <t>Sorsz.</t>
  </si>
  <si>
    <t>01</t>
  </si>
  <si>
    <t>Személyi juttatások</t>
  </si>
  <si>
    <t>02</t>
  </si>
  <si>
    <t>Munkaadókat terhelő járulékok</t>
  </si>
  <si>
    <t>03</t>
  </si>
  <si>
    <t>Dologi és egyéb folyó kiadások</t>
  </si>
  <si>
    <t>04</t>
  </si>
  <si>
    <t>Végleges pézeszközátadás, egyéb támogatás</t>
  </si>
  <si>
    <t>05</t>
  </si>
  <si>
    <t>Ellátottak juttatásai</t>
  </si>
  <si>
    <t>06</t>
  </si>
  <si>
    <t>Felújítás</t>
  </si>
  <si>
    <t>07</t>
  </si>
  <si>
    <t>Felhalmozási kiadások</t>
  </si>
  <si>
    <t>08</t>
  </si>
  <si>
    <t>Költsvet. pénzforgalmi kiadások (01+...+07)</t>
  </si>
  <si>
    <t>09</t>
  </si>
  <si>
    <t>Hitelek és kölcsönök kiadásai</t>
  </si>
  <si>
    <t>10</t>
  </si>
  <si>
    <t>Értékpapírok kiadásai</t>
  </si>
  <si>
    <t>11</t>
  </si>
  <si>
    <t>Finanszírozási kiadások (09+10)</t>
  </si>
  <si>
    <t>Pénzforgalmi kiadások (08+11)</t>
  </si>
  <si>
    <t>Pénzforgalom nélküli kiadások</t>
  </si>
  <si>
    <t>Kiegyenlítő, függő, átfutó kiadások</t>
  </si>
  <si>
    <t>KIADÁSOK ÖSSZESEN (12+13+14)</t>
  </si>
  <si>
    <t>Önkormányzatok sajátos működési bevételei</t>
  </si>
  <si>
    <t>18-ból Önkormányzatok sajátos felhalm. és tőkebev.</t>
  </si>
  <si>
    <t>Támogatások, kiegészítések és átvett pénzeszközök</t>
  </si>
  <si>
    <t>20-ból Önkormányzatok költségvetési támogatása</t>
  </si>
  <si>
    <t>Költsvet. pénzforgalmi bevételek (16+17+18+20)</t>
  </si>
  <si>
    <t>Hitelek, kölcsönök bevételei</t>
  </si>
  <si>
    <t>Értékpapírok bevételei</t>
  </si>
  <si>
    <t>Finanszírozási bevételek összesen (23+24)</t>
  </si>
  <si>
    <t>Pénzforgalmi bevételek (14+15+16+18+20+21)</t>
  </si>
  <si>
    <t>Pénzforgalom nélküli bevételek</t>
  </si>
  <si>
    <t>Kiegyenlítő, függő, átfutó bevételek</t>
  </si>
  <si>
    <t>BEVÉTELEK ÖSSZESEN</t>
  </si>
  <si>
    <t>Költsvet. bev. és kiad. különbsége</t>
  </si>
  <si>
    <t>Finanszírozási műveletek eredménye</t>
  </si>
  <si>
    <t>Aktív és passzív pénzügyi műveletek ereménye</t>
  </si>
  <si>
    <t>14. sz. melléklet</t>
  </si>
  <si>
    <t>Az egyszerűsített pénzmaradvány-kimutatás</t>
  </si>
  <si>
    <t>Auditálási eltérések</t>
  </si>
  <si>
    <t>Tárgyév egysz. besz. audit. záróadatok</t>
  </si>
  <si>
    <t>Záró pénzkészlet</t>
  </si>
  <si>
    <t>Egyéb aktív és passzív pénzügyi elszámolások összevont záróegyenlege</t>
  </si>
  <si>
    <t>Előző év(ek)ben képzett tartalékok maradványa (-)</t>
  </si>
  <si>
    <t>Vállalkozási tevékenység pénzforg. eredménye (-)</t>
  </si>
  <si>
    <t>Tárgyévi helyesbített pénzmaradvány (1 ± 2 - 3 - 4)</t>
  </si>
  <si>
    <t>6.</t>
  </si>
  <si>
    <t>Finanszírozásból származó korrekciók (+,-)</t>
  </si>
  <si>
    <t>7.</t>
  </si>
  <si>
    <t>Költségvetési támogatás kiutalatlan tám.miatt</t>
  </si>
  <si>
    <t>módosító tételek (+,-)</t>
  </si>
  <si>
    <t>8.</t>
  </si>
  <si>
    <t>Váll.tev. eredményéből alaptev. ellát.-ra felhaszn. összeg</t>
  </si>
  <si>
    <t>9.</t>
  </si>
  <si>
    <t>Ktsgv-i pénzmaradványt külön jogsz.alapján mód. tétel (+,-)</t>
  </si>
  <si>
    <t>10.</t>
  </si>
  <si>
    <t>11.</t>
  </si>
  <si>
    <t>10-ből egészségbizt. alapból folyósított pénzeszk. maradványa</t>
  </si>
  <si>
    <t>12.</t>
  </si>
  <si>
    <t>10-ből kötelezettséggel terhelt pénzmaradvány</t>
  </si>
  <si>
    <t>13.</t>
  </si>
  <si>
    <t>10-ből szabad pénzmaradvány</t>
  </si>
  <si>
    <r>
      <t>Módosított pénzmaradvány (5 ± 6 ± 7 + 8</t>
    </r>
    <r>
      <rPr>
        <u val="single"/>
        <sz val="10"/>
        <rFont val="Times New Roman CE"/>
        <family val="1"/>
      </rPr>
      <t>+</t>
    </r>
    <r>
      <rPr>
        <sz val="10"/>
        <rFont val="Times New Roman CE"/>
        <family val="1"/>
      </rPr>
      <t>9)</t>
    </r>
  </si>
  <si>
    <t>15. sz. melléklet</t>
  </si>
  <si>
    <t>Tiszavasvári Város Cigány Kisebbségi Önkormányzata</t>
  </si>
  <si>
    <t>Szakmai anyag beszerzés</t>
  </si>
  <si>
    <t>Pénzeszköz-átadás államházt.-on kívülre</t>
  </si>
  <si>
    <t>Képviselők juttatásai</t>
  </si>
  <si>
    <t>TB- járulék</t>
  </si>
  <si>
    <t>Egészségügyi hozzájárulás</t>
  </si>
  <si>
    <t>Irodaszer, nyomtatvány beszerzés</t>
  </si>
  <si>
    <t xml:space="preserve">Könyv, folyóirat, egyéb inf. hord. </t>
  </si>
  <si>
    <t>Kisértékű tárgyi eszk.és szell.term. besz.</t>
  </si>
  <si>
    <t>Egyéb készletbeszerzés</t>
  </si>
  <si>
    <t>Nem adatátviteli c. távközlési díjak</t>
  </si>
  <si>
    <t>Szállítási szolgáltatás</t>
  </si>
  <si>
    <t>Karbantartás, kisjavítás</t>
  </si>
  <si>
    <t>Vás. term. és szolg. ÁFA</t>
  </si>
  <si>
    <t>Belföldi kiküldetés</t>
  </si>
  <si>
    <t>Reprezentáció</t>
  </si>
  <si>
    <t>Egyéb dologi kiadások</t>
  </si>
  <si>
    <t>Költségvetési kiadások összesen:</t>
  </si>
  <si>
    <t>Bevételek:</t>
  </si>
  <si>
    <t>Állami támogatás</t>
  </si>
  <si>
    <t>Önkormányzati támogatás</t>
  </si>
  <si>
    <t>Költségvetési bevétel összesen:</t>
  </si>
  <si>
    <t>16. számú melléklet</t>
  </si>
  <si>
    <t>A hitelállomány és a hitelek törlesztése</t>
  </si>
  <si>
    <t>Hitelállomány</t>
  </si>
  <si>
    <t>Hiteltörlesztés</t>
  </si>
  <si>
    <t>2007.</t>
  </si>
  <si>
    <t>2008.</t>
  </si>
  <si>
    <t>2009.</t>
  </si>
  <si>
    <t>2010.</t>
  </si>
  <si>
    <t>2011.</t>
  </si>
  <si>
    <t>Rövid lejáratú hitel</t>
  </si>
  <si>
    <r>
      <t xml:space="preserve">Beruházás a 21. sz. iskolába </t>
    </r>
    <r>
      <rPr>
        <i/>
        <sz val="12"/>
        <rFont val="Times New Roman CE"/>
        <family val="1"/>
      </rPr>
      <t>(lejárat:2015.)</t>
    </r>
  </si>
  <si>
    <t>17.sz. melléklet</t>
  </si>
  <si>
    <t>ezer Ft-ban</t>
  </si>
  <si>
    <t>A támogatás adónemenként</t>
  </si>
  <si>
    <t>Adóelen-gedés</t>
  </si>
  <si>
    <t>Adómen-tesség</t>
  </si>
  <si>
    <t>Behajthatat-lanság</t>
  </si>
  <si>
    <t>Összesen</t>
  </si>
  <si>
    <t>összege eFt</t>
  </si>
  <si>
    <t>eFt</t>
  </si>
  <si>
    <t>Gépjárműadó és pótlék</t>
  </si>
  <si>
    <t>Iparűzési adó és pótlék</t>
  </si>
  <si>
    <t>Magánszemélyek komm. adó</t>
  </si>
  <si>
    <t>18. sz. melléklet adatok eFt-ban</t>
  </si>
  <si>
    <t>Eszközök</t>
  </si>
  <si>
    <t>Források</t>
  </si>
  <si>
    <t>Alapítás-átszerv. aktivált érték</t>
  </si>
  <si>
    <t>63.</t>
  </si>
  <si>
    <t>Induló tőke</t>
  </si>
  <si>
    <t>Kísérleti fejlesztés aktivált érték</t>
  </si>
  <si>
    <t>64.</t>
  </si>
  <si>
    <t>Tőkeváltozások</t>
  </si>
  <si>
    <t>Vagyoni értékű jogok</t>
  </si>
  <si>
    <t>65.</t>
  </si>
  <si>
    <t>Értékesítési tartalék</t>
  </si>
  <si>
    <t>Szellemi termékek</t>
  </si>
  <si>
    <t>66.</t>
  </si>
  <si>
    <t>D.)</t>
  </si>
  <si>
    <t>SAJÁT TŐKE ÖSSZESEN</t>
  </si>
  <si>
    <t>Immateriális jav.adott előleg</t>
  </si>
  <si>
    <t>67.</t>
  </si>
  <si>
    <t>Ktgv-i tartalék elszám.</t>
  </si>
  <si>
    <t>Immateriális javak értékhely.</t>
  </si>
  <si>
    <t>68.</t>
  </si>
  <si>
    <t>- tárgyévi ktgv-i tartalék</t>
  </si>
  <si>
    <t>I.</t>
  </si>
  <si>
    <t>Immateriális javak</t>
  </si>
  <si>
    <t>69.</t>
  </si>
  <si>
    <t>- előző évi ktgv-i tartalék</t>
  </si>
  <si>
    <t>Ingatlanok, kapcs. v. jog</t>
  </si>
  <si>
    <t>70.</t>
  </si>
  <si>
    <t>Költségvetési pénzmaradvány</t>
  </si>
  <si>
    <t>Gépek, berendezések, felsz.</t>
  </si>
  <si>
    <t>71.</t>
  </si>
  <si>
    <t>Kiadási megtakarítás</t>
  </si>
  <si>
    <t>Járművek</t>
  </si>
  <si>
    <t>72.</t>
  </si>
  <si>
    <t>Bevételi lemaradás</t>
  </si>
  <si>
    <t>Tenyészállatok</t>
  </si>
  <si>
    <t>73.</t>
  </si>
  <si>
    <t>Előirányzat-maradvány</t>
  </si>
  <si>
    <t>Beruházások, felújítások</t>
  </si>
  <si>
    <t>74.</t>
  </si>
  <si>
    <t>Ktgv-i tartalék összesen</t>
  </si>
  <si>
    <t>Beruházárokra adott előlegek</t>
  </si>
  <si>
    <t>75.</t>
  </si>
  <si>
    <t>Vállalk. tartalék elszám.</t>
  </si>
  <si>
    <t>14.</t>
  </si>
  <si>
    <t>Állami készletek, tartalékok</t>
  </si>
  <si>
    <t>76.</t>
  </si>
  <si>
    <t>- tárgyévi váll. tartalék</t>
  </si>
  <si>
    <t>15.</t>
  </si>
  <si>
    <t>Tárgyi eszközök értékhelyesb.</t>
  </si>
  <si>
    <t>77.</t>
  </si>
  <si>
    <t>- előző évi váll. tartalék</t>
  </si>
  <si>
    <t>16.</t>
  </si>
  <si>
    <t>II.</t>
  </si>
  <si>
    <t>Tárgyi eszközök összesen</t>
  </si>
  <si>
    <t>78.</t>
  </si>
  <si>
    <t>Vállalkozási tev. eredménye</t>
  </si>
  <si>
    <t>17.</t>
  </si>
  <si>
    <t>79.</t>
  </si>
  <si>
    <t>Vállal. tev. kiadási megtak.</t>
  </si>
  <si>
    <t>18.</t>
  </si>
  <si>
    <t>Tartós hit. megtest. értékp.</t>
  </si>
  <si>
    <t>80.</t>
  </si>
  <si>
    <t>Vállal. tev. bev. lemaradása</t>
  </si>
  <si>
    <t>19.</t>
  </si>
  <si>
    <t xml:space="preserve">Tartósan adott kölcsön </t>
  </si>
  <si>
    <t>81.</t>
  </si>
  <si>
    <t>Vállal. tartalék összesen</t>
  </si>
  <si>
    <t>20.</t>
  </si>
  <si>
    <t>Hosszú lejáratú bankbetétek</t>
  </si>
  <si>
    <t>82.</t>
  </si>
  <si>
    <t>E.)</t>
  </si>
  <si>
    <t>TARTALÉKOK ÖSSZ.</t>
  </si>
  <si>
    <t>21.</t>
  </si>
  <si>
    <t>Egyéb hosszú lejáratú köv.</t>
  </si>
  <si>
    <t>83.</t>
  </si>
  <si>
    <t>Hosszú lejáratú kölcsönök</t>
  </si>
  <si>
    <t>22.</t>
  </si>
  <si>
    <t>Befekt.pénzügyi eszk. értékh.</t>
  </si>
  <si>
    <t>84.</t>
  </si>
  <si>
    <t>Tart. fejl. cél kötv. kib.-ból</t>
  </si>
  <si>
    <t>23.</t>
  </si>
  <si>
    <t>III.</t>
  </si>
  <si>
    <t>Befekt. pü-i eszk. össz.</t>
  </si>
  <si>
    <t>85.</t>
  </si>
  <si>
    <t>Tart. műk. célú kötv. kib.-ból</t>
  </si>
  <si>
    <t>24.</t>
  </si>
  <si>
    <t>Üzemeltetésre,kez. átadott eszk.</t>
  </si>
  <si>
    <t>86.</t>
  </si>
  <si>
    <t>Ber. és fejl. célú hitelek</t>
  </si>
  <si>
    <t>25.</t>
  </si>
  <si>
    <t>Koncesszióba adott eszk.</t>
  </si>
  <si>
    <t>87.</t>
  </si>
  <si>
    <t>Műk. célú hosszú lej. hitelek</t>
  </si>
  <si>
    <t>26.</t>
  </si>
  <si>
    <t>Vagyonkezelésbe adott eszk.</t>
  </si>
  <si>
    <t>88.</t>
  </si>
  <si>
    <t xml:space="preserve">Egyéb hosszú lejáratú köt. </t>
  </si>
  <si>
    <t>27.</t>
  </si>
  <si>
    <t>Vagyonkezelésbe vett eszk.</t>
  </si>
  <si>
    <t>89.</t>
  </si>
  <si>
    <t>Hosszú lejáratú köt. össz.</t>
  </si>
  <si>
    <t>28.</t>
  </si>
  <si>
    <t>1-4. értékhelyesbítése</t>
  </si>
  <si>
    <t>90.</t>
  </si>
  <si>
    <t>Rövid lejáratú kölcsönök</t>
  </si>
  <si>
    <t>29.</t>
  </si>
  <si>
    <t>IV.</t>
  </si>
  <si>
    <t xml:space="preserve">Üz., kez. átv. eszk. </t>
  </si>
  <si>
    <t>91.</t>
  </si>
  <si>
    <t>Rövid lejáratú hitelek</t>
  </si>
  <si>
    <t>30.</t>
  </si>
  <si>
    <t>A.)</t>
  </si>
  <si>
    <t>BEF. ESZK. ÖSSZESEN</t>
  </si>
  <si>
    <t>92.</t>
  </si>
  <si>
    <t>Kötelez. (szállító)</t>
  </si>
  <si>
    <t>31.</t>
  </si>
  <si>
    <t>Anyagok</t>
  </si>
  <si>
    <t>93.</t>
  </si>
  <si>
    <t>- tárgyévi szállító köt.</t>
  </si>
  <si>
    <t>32.</t>
  </si>
  <si>
    <t>Bef-len term., félk. term.</t>
  </si>
  <si>
    <t>94.</t>
  </si>
  <si>
    <t>- t. évet köv. év szállítói köt.</t>
  </si>
  <si>
    <t>33.</t>
  </si>
  <si>
    <t>Növendék-, hízó állat</t>
  </si>
  <si>
    <t>95.</t>
  </si>
  <si>
    <t>Egyéb rövid lejáratú köt.</t>
  </si>
  <si>
    <t>34.</t>
  </si>
  <si>
    <t>Késztermékek</t>
  </si>
  <si>
    <t>96.</t>
  </si>
  <si>
    <t>- váltótartozások</t>
  </si>
  <si>
    <t>35.</t>
  </si>
  <si>
    <t>5/a.</t>
  </si>
  <si>
    <t>Áruk közv. szolg.</t>
  </si>
  <si>
    <t>97.</t>
  </si>
  <si>
    <t>-munkavállalókkal szemb. köt.</t>
  </si>
  <si>
    <t>36.</t>
  </si>
  <si>
    <t>5/b.</t>
  </si>
  <si>
    <t>Köv. fejében átv.eszk, készl.</t>
  </si>
  <si>
    <t>98.</t>
  </si>
  <si>
    <t>- ktgv.-sel szemb.köt.</t>
  </si>
  <si>
    <t>37.</t>
  </si>
  <si>
    <t>Készletek összesen</t>
  </si>
  <si>
    <t>99.</t>
  </si>
  <si>
    <t>- ip.adó feltöltés miatti köt.</t>
  </si>
  <si>
    <t>38.</t>
  </si>
  <si>
    <t>Követelés áru sz.</t>
  </si>
  <si>
    <t>100.</t>
  </si>
  <si>
    <t>- helyi adó túlfizetés</t>
  </si>
  <si>
    <t>39.</t>
  </si>
  <si>
    <t>Adósok</t>
  </si>
  <si>
    <t>101.</t>
  </si>
  <si>
    <t>- tám. progr.előleg miatti köt.</t>
  </si>
  <si>
    <t>40.</t>
  </si>
  <si>
    <t>102.</t>
  </si>
  <si>
    <t>- szab. kif. miatti köt.</t>
  </si>
  <si>
    <t>41.</t>
  </si>
  <si>
    <t>Egyéb követelések</t>
  </si>
  <si>
    <t>103.</t>
  </si>
  <si>
    <t>-garancia és kez.váll.-ból köt.</t>
  </si>
  <si>
    <t>42.</t>
  </si>
  <si>
    <t>- kölcsön t. évet köv.év. részl.</t>
  </si>
  <si>
    <t>104.</t>
  </si>
  <si>
    <t>- hosszú lej. kölcs. köv. év törl.</t>
  </si>
  <si>
    <t>43.</t>
  </si>
  <si>
    <t>- hosszú lej. köv.-ből es. részletek</t>
  </si>
  <si>
    <t>105.</t>
  </si>
  <si>
    <t>- felh. célú kötv. köv. év törl.</t>
  </si>
  <si>
    <t>44.</t>
  </si>
  <si>
    <t>- támogatási progr. előlege</t>
  </si>
  <si>
    <t>106.</t>
  </si>
  <si>
    <t>- műk. célú kötv. köv. év törl.</t>
  </si>
  <si>
    <t>45.</t>
  </si>
  <si>
    <t>- tám. progr. szab.talan kif. m. köv.</t>
  </si>
  <si>
    <t>107.</t>
  </si>
  <si>
    <t>- ber. fejl. hit. köv. év törl.</t>
  </si>
  <si>
    <t>46.</t>
  </si>
  <si>
    <t>- gar.kez.váll.-ból szárm. köv.</t>
  </si>
  <si>
    <t>108.</t>
  </si>
  <si>
    <t>- műk. c. h. hit. köv. év törl.</t>
  </si>
  <si>
    <t>47.</t>
  </si>
  <si>
    <t>Követelések összesen</t>
  </si>
  <si>
    <t>109.</t>
  </si>
  <si>
    <t>- egyéb h. l. köt. köv. év törl.</t>
  </si>
  <si>
    <t>48.</t>
  </si>
  <si>
    <t>Egyéb részesedés</t>
  </si>
  <si>
    <t>110.</t>
  </si>
  <si>
    <t>- tárgyévi kv.-t terhelő r.l.köt.</t>
  </si>
  <si>
    <t>49.</t>
  </si>
  <si>
    <t>Forg. célú hitelvisz. értékp.</t>
  </si>
  <si>
    <t>111.</t>
  </si>
  <si>
    <t>- t.évet követő évet t.r.l. köt.</t>
  </si>
  <si>
    <t>50.</t>
  </si>
  <si>
    <t>Értékpapírok összesen</t>
  </si>
  <si>
    <t>112.</t>
  </si>
  <si>
    <t>- egyéb különféle köt.</t>
  </si>
  <si>
    <t>51.</t>
  </si>
  <si>
    <t>Pénztárak, csekkek, betétk.</t>
  </si>
  <si>
    <t>113.</t>
  </si>
  <si>
    <t>Röv. lej. köt. össz.</t>
  </si>
  <si>
    <t>52.</t>
  </si>
  <si>
    <t>Költségvetési bankszámlák</t>
  </si>
  <si>
    <t>114.</t>
  </si>
  <si>
    <t>Ktgv-i passzív függő elszám.</t>
  </si>
  <si>
    <t>53.</t>
  </si>
  <si>
    <t>Elszámolási számlák</t>
  </si>
  <si>
    <t>115.</t>
  </si>
  <si>
    <t>Ktgv-i passzív átfutó elszám.</t>
  </si>
  <si>
    <t>54.</t>
  </si>
  <si>
    <t>Idegen pénzeszközök</t>
  </si>
  <si>
    <t>116.</t>
  </si>
  <si>
    <t>Ktgv-i passzív kiegy. elszám.</t>
  </si>
  <si>
    <t>55.</t>
  </si>
  <si>
    <t>Pénzeszközök összesen</t>
  </si>
  <si>
    <t>117.</t>
  </si>
  <si>
    <t>Ktgv-en kív. passz. pü. elsz.</t>
  </si>
  <si>
    <t>56.</t>
  </si>
  <si>
    <t>Ktgv-i aktív függő elsz.</t>
  </si>
  <si>
    <t>118.</t>
  </si>
  <si>
    <t>- ktgv-en kív. letéti elszám.</t>
  </si>
  <si>
    <t>57.</t>
  </si>
  <si>
    <t>Ktgv-i aktív átfutó elsz.</t>
  </si>
  <si>
    <t>119.</t>
  </si>
  <si>
    <t>- nemzetk. tám. pr.dev.elsz.</t>
  </si>
  <si>
    <t>58.</t>
  </si>
  <si>
    <t>Ktgv-i aktív kiegyenlítő elsz.</t>
  </si>
  <si>
    <t>120.</t>
  </si>
  <si>
    <t>Egyéb passzív elsz.</t>
  </si>
  <si>
    <t>59.</t>
  </si>
  <si>
    <t>Ktgv-en kív. aktív kiegy. elsz.</t>
  </si>
  <si>
    <t>121.</t>
  </si>
  <si>
    <t>F.)</t>
  </si>
  <si>
    <t>KÖTELEZETTS. ÖSSZ.</t>
  </si>
  <si>
    <t>60.</t>
  </si>
  <si>
    <t>V.</t>
  </si>
  <si>
    <t>Egyéb aktív pü-i összesen</t>
  </si>
  <si>
    <t>61.</t>
  </si>
  <si>
    <t>B.)</t>
  </si>
  <si>
    <t>FORGÓESZK. ÖSSZESEN</t>
  </si>
  <si>
    <t>62.</t>
  </si>
  <si>
    <t>ESZKÖZÖK ÖSSZESEN</t>
  </si>
  <si>
    <t>122.</t>
  </si>
  <si>
    <t>FORRÁSOK ÖSSZESEN</t>
  </si>
  <si>
    <t>2007. évben</t>
  </si>
  <si>
    <t>A 2007. évi költségvetés felhalmozási, felújítási</t>
  </si>
  <si>
    <t>Tiszavasvári, 2008. április 2.</t>
  </si>
  <si>
    <t>Az Önkormányzat a 2007. évi egyszerűsített éves költségvetési beszámolóját a számviteli törvényben, illetve a 249/2000.(XII.24.) Korm. rendeletben</t>
  </si>
  <si>
    <t>2007. évi költségvetésének teljesítése</t>
  </si>
  <si>
    <t>2007.dec. 31.</t>
  </si>
  <si>
    <t>2012.</t>
  </si>
  <si>
    <t xml:space="preserve"> A Tiszavasvári Önkormányzat 2007.évi közvetett  támogatásai a helyi adóknál</t>
  </si>
  <si>
    <t xml:space="preserve">Tiszavasvári Város Önkormányzatának 2007.évi mérlege </t>
  </si>
  <si>
    <t xml:space="preserve">Az Önkormányzat  2007. éves költségvetésének teljesítése </t>
  </si>
  <si>
    <t>Az önkormányzat szakfeladatainak bevételei és kiadásai 2007. évben</t>
  </si>
  <si>
    <t>A Polgármesteri Hivatal szakfeladatai működési kiadásainak teljesítése 2007. évben</t>
  </si>
  <si>
    <r>
      <t xml:space="preserve">Infrastrukturális hitel </t>
    </r>
    <r>
      <rPr>
        <i/>
        <sz val="12"/>
        <rFont val="Times New Roman CE"/>
        <family val="0"/>
      </rPr>
      <t>(lejárat: 2025)</t>
    </r>
  </si>
  <si>
    <t>Egyéb t. részesedés</t>
  </si>
  <si>
    <t>Bölcsőde</t>
  </si>
  <si>
    <t xml:space="preserve"> Közvilágítás</t>
  </si>
  <si>
    <t>Támogatás, pénzeszköz átadás</t>
  </si>
  <si>
    <t>Támogatás</t>
  </si>
  <si>
    <t>- lakásfenntartási támogatás-helyi megáll. alapján</t>
  </si>
  <si>
    <t>rendkívüli gyermekvéd.támogatás</t>
  </si>
  <si>
    <t xml:space="preserve"> közlekedési támogatás</t>
  </si>
  <si>
    <t>talajterhelési díj</t>
  </si>
  <si>
    <t>Értékpapír eladás</t>
  </si>
  <si>
    <t>A normatív állami hozzájárulás elszámolása</t>
  </si>
  <si>
    <t>9. sz. melléklet</t>
  </si>
  <si>
    <t>Forintban</t>
  </si>
  <si>
    <t>Az állami hozzájárulás jogcíme                                                                                                                (az éves költségvetési törvény szerint)</t>
  </si>
  <si>
    <t>Költségvetési törvény alapján feladatátvétellel/feladatátadással korrigált</t>
  </si>
  <si>
    <t>Évközi változások (+,-)</t>
  </si>
  <si>
    <t>Tényleges</t>
  </si>
  <si>
    <t>Év végi eltérés (+,-)                              December 31.</t>
  </si>
  <si>
    <t>Április 30.</t>
  </si>
  <si>
    <t>Július 31.</t>
  </si>
  <si>
    <t>mutatószám</t>
  </si>
  <si>
    <t>állami hozzájárulás</t>
  </si>
  <si>
    <t>Települési önk. feladatai lakosság szám sz.</t>
  </si>
  <si>
    <t>Tel. önk. tömegközlekedési feladatai</t>
  </si>
  <si>
    <t xml:space="preserve">Körzeti igazg. alaphozzájárulás </t>
  </si>
  <si>
    <t>Körzeti igazg. okmányiroda működési kiad.</t>
  </si>
  <si>
    <t>Körzeti igazg. gyámügyi igazgatási fel.</t>
  </si>
  <si>
    <t>Körzeti igazg. építésügyi igazgatási fel.</t>
  </si>
  <si>
    <t>Lakott külterülettel kapcs. fel.</t>
  </si>
  <si>
    <t>Lakossági települési folyékony h. ártalm.</t>
  </si>
  <si>
    <t>Pénzbeli szociális juttatások</t>
  </si>
  <si>
    <t>Lakáshoz jutás feladatai</t>
  </si>
  <si>
    <t>Szoc. alapszolg. családsegítés</t>
  </si>
  <si>
    <t>Szoc. alapszolg. gyermekjóléti</t>
  </si>
  <si>
    <t>Szoc. alapszolg. szoc. étkeztetés</t>
  </si>
  <si>
    <t>Szoc. alapszolg. házi segítségnyújtás</t>
  </si>
  <si>
    <t>Szoc. alapszolg. jelzőrend. házi segítség</t>
  </si>
  <si>
    <t>Szoc. alapszolg. támogató szolgálat</t>
  </si>
  <si>
    <t>Szoc. alapszolg. közösségi ellátások</t>
  </si>
  <si>
    <t>Szoc. alapszolg. időskorúak nappali int. ell.</t>
  </si>
  <si>
    <t>Szoc. bentlakás- átlagos. ápolás-szoc. int.</t>
  </si>
  <si>
    <t>Szoc. bentlakás. átl. átmeneti otthonban</t>
  </si>
  <si>
    <t>Gyermekek napközben -  bölcsödei ellátás</t>
  </si>
  <si>
    <t>Átvitel:</t>
  </si>
  <si>
    <t>Áthozat:</t>
  </si>
  <si>
    <t>Gyermekek napközben ingyenes int-étkeztetés</t>
  </si>
  <si>
    <t>8 hó óvodai nevelés</t>
  </si>
  <si>
    <t>8 hó iskolai oktatás 1-4. évf.</t>
  </si>
  <si>
    <t>8 hó iskolai oktatás 5-8. évf.</t>
  </si>
  <si>
    <t>8 hó iskolai oktatás 9-13. évf.</t>
  </si>
  <si>
    <t>8 hó iskolai oktatás 9-13. évf. felzárkóztató</t>
  </si>
  <si>
    <t>8 hó iskolai szakképzés (elméleti)</t>
  </si>
  <si>
    <t>4 hó óvoda 8 óra 1. évben</t>
  </si>
  <si>
    <t xml:space="preserve">4 hó óvoda 8 óra 2-3. évben </t>
  </si>
  <si>
    <t>4 hó iskolai oktatás 1. évfolyam</t>
  </si>
  <si>
    <t>4 hó iskolai oktatás 2-3.  évfolyam</t>
  </si>
  <si>
    <t>4 hó iskolai oktatás 4. évfolyam</t>
  </si>
  <si>
    <t>4 hó iskolai oktatás 5. évfolyam</t>
  </si>
  <si>
    <t>4. hó iskolai oktatás 6. évfolyam</t>
  </si>
  <si>
    <t>4 hó iskolai oktatás 7-8. évfolyam</t>
  </si>
  <si>
    <t>4 hó iskolai oktatás 9. évf. szakiskola</t>
  </si>
  <si>
    <t>4 hó iskolai oktatás  9. évf. középiskola</t>
  </si>
  <si>
    <t>4 hó iskolai oktatás 10. évf. szakiskola</t>
  </si>
  <si>
    <t>4 hó iskolai oktatás  10. évf. középiskola</t>
  </si>
  <si>
    <t>4 hó iskolai oktatás 11-13. évf.</t>
  </si>
  <si>
    <t>4 hó iskolai  szakképzés 9. évf. felzárkóztató</t>
  </si>
  <si>
    <t>4 hó iskolai szakképzés 1/11. évf. szakiskola</t>
  </si>
  <si>
    <t>4 hó iskolai szakképzés 1/12. évf. szakiskola</t>
  </si>
  <si>
    <t>4 hó iskolai szakképzés 1/13. évf. szakközépiskola</t>
  </si>
  <si>
    <t>4 hó iskolai szakképzés 1/14. évf. szakközép.</t>
  </si>
  <si>
    <t>8 hó iskolai  gyak. 9-10  évf. szak(közép)isk.</t>
  </si>
  <si>
    <t>8 hó szakmai gyak. egyévfolyamos képzés</t>
  </si>
  <si>
    <t>8 hó szakmai gyak. első évf. képz.</t>
  </si>
  <si>
    <t>8 hó szakmai gyak. záró évf. képz.</t>
  </si>
  <si>
    <t>8 hó szakmai gyak. tanulószerződéssel</t>
  </si>
  <si>
    <t>4 hó iskolai gyak. 9-10. évf. szak(közép)isk.</t>
  </si>
  <si>
    <t>4 hó szakmai gyak. egyévfolyamos képz.</t>
  </si>
  <si>
    <t>4 hó szakmai gyak. első évf. képzés</t>
  </si>
  <si>
    <t>4 hó sz. gyakmai gyak. záró évf. képzés</t>
  </si>
  <si>
    <t>4 hó szakmai gyak. tanulószerződéssel</t>
  </si>
  <si>
    <t>8 hó alapfokú művészetokt. zene</t>
  </si>
  <si>
    <t>8 hó alapf. művészetokt. zene egyéni felm.</t>
  </si>
  <si>
    <t>4 hó alapf. műv. zene egyéni előminősített</t>
  </si>
  <si>
    <t>8 hó kollégiumok nevelés, ellátás</t>
  </si>
  <si>
    <t>4 hó kollégiumok nevelés, ellátás</t>
  </si>
  <si>
    <t>12 hó ált. isk. napközis, tanulószoba</t>
  </si>
  <si>
    <t>8 hó ált. isk. iskolaotthonos 1-4.évf.</t>
  </si>
  <si>
    <t>4 hó ált. isk. iskolaotthonos 1-4. évf.</t>
  </si>
  <si>
    <t>8 hó különleges képesség-kibontakoztató</t>
  </si>
  <si>
    <t>8 hó különleges, integrációs felkkészítés</t>
  </si>
  <si>
    <t>8 hó nem magyarul, csak magyarul roma okt.</t>
  </si>
  <si>
    <t>4 hó nem magyarul, csak magyarul roma okt.</t>
  </si>
  <si>
    <t>8 hó két tanítási nyelven szervezett</t>
  </si>
  <si>
    <t>8 hó nyelvi előkészítő évf.</t>
  </si>
  <si>
    <t>4 hó két tanítási nyelven szervezett</t>
  </si>
  <si>
    <t>4 hó nyelvi előkészítő évf.</t>
  </si>
  <si>
    <t>8 hó pedagógiai szakmai szolgáltatások</t>
  </si>
  <si>
    <t>8 hó bejáró középisk. 9-13., szakisk. 9-10. évf.</t>
  </si>
  <si>
    <t>8 hó bejáró szakképzési évfolyamon</t>
  </si>
  <si>
    <t>4 hó bejáró, középisk.9-13., szakisk.9-10. évf.</t>
  </si>
  <si>
    <t>4 hó bejáró, szakképzési évfolyamon</t>
  </si>
  <si>
    <t>8 hó bejáró, ált. isk. 1-4. évf.</t>
  </si>
  <si>
    <t>8 hó bejáró, ált. isk. 5-8. évf.</t>
  </si>
  <si>
    <t>8 hó saj. gyp. magántan. középisk. 9-13. évf.</t>
  </si>
  <si>
    <t>4 hó saj. gyp. magántan. ált. isk. 5-8 évf.</t>
  </si>
  <si>
    <t>4 hó saj. gyp. magántan. középisk. 9-13. évf.</t>
  </si>
  <si>
    <t>8 hó sajátos gyógyped. fogyatékos óvodás</t>
  </si>
  <si>
    <t>8 hó sajátos gyp. fogy. ált. Isk. 1-4. évf.</t>
  </si>
  <si>
    <t>4 hó sajátos gyp. fogy. óvodás</t>
  </si>
  <si>
    <t>4 hó sajátos gyp. fogy. ált. isk. 1-4. évf.</t>
  </si>
  <si>
    <t>8 hó saj. gyp. integr. ált. isk. 1-4. évf.</t>
  </si>
  <si>
    <t>8 hó saj. gyp. integr. ált. isk. 5-8.. évf.</t>
  </si>
  <si>
    <t>4 hó saj. gyp. integr. ált. isk. 1-4 évf.</t>
  </si>
  <si>
    <t>4 hó saj. gyp. integr. ált. isk. 5-8 évf.</t>
  </si>
  <si>
    <t>8 hó saj. gyp. akad. külön ált. isk. 5-8. évf.</t>
  </si>
  <si>
    <t>4 hó saj. gyp. akad. külön ált. isk. 5-8. évf.</t>
  </si>
  <si>
    <t>50% kedv. étkezés, beteg, fogy. gyermek</t>
  </si>
  <si>
    <t>50% kedv. étkezés, három- vagy többgyermek</t>
  </si>
  <si>
    <t>50% kedv. étkezés,  5. évf.-tól rgyv kedv.</t>
  </si>
  <si>
    <t>ingyenes étkezés óvodában rend. gyv kedv.</t>
  </si>
  <si>
    <t>ingyenes étkezés, ált. isk. 1-4 évf. rgyv kedv</t>
  </si>
  <si>
    <t>általános hozzájárulás tankönyvellátáshoz</t>
  </si>
  <si>
    <t>ingyenes tankönyv  tartós beteg tanulók</t>
  </si>
  <si>
    <t>ingyenes tankönyv sajátos igény</t>
  </si>
  <si>
    <t>ingyenes tankönyv nagykorú tanuló</t>
  </si>
  <si>
    <t>ingyenes tankönyv rendsz. gyv. kedv.</t>
  </si>
  <si>
    <t>ingyenes tankönyv 3 v. több gyerek</t>
  </si>
  <si>
    <t>helyi közművelődési és közgyűjt. Feladatok</t>
  </si>
  <si>
    <t>Feladatmutatóval összef. normatívák  összesen:</t>
  </si>
  <si>
    <t>8 hó Pedagógus szakvizsga</t>
  </si>
  <si>
    <t>4 hó Pedagógus szakvizsga</t>
  </si>
  <si>
    <t>8 hó Pedagógiai szakszolgálat</t>
  </si>
  <si>
    <t>4 hó Pedagógiai szakszolgálat</t>
  </si>
  <si>
    <t>Szociális továbbképzés és szakvizsg. tám.</t>
  </si>
  <si>
    <t>Kötött felhasználású normatívák összesen:</t>
  </si>
  <si>
    <t>MINDÖSSZESEN:</t>
  </si>
  <si>
    <t xml:space="preserve">    sajátos működési bevétel</t>
  </si>
  <si>
    <t xml:space="preserve">  felújítás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</si>
</sst>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&quot;Ft&quot;;\-#,##0&quot;Ft&quot;"/>
    <numFmt numFmtId="171" formatCode="#,##0&quot;Ft&quot;;[Red]\-#,##0&quot;Ft&quot;"/>
    <numFmt numFmtId="172" formatCode="#,##0.00&quot;Ft&quot;;\-#,##0.00&quot;Ft&quot;"/>
    <numFmt numFmtId="173" formatCode="#,##0.00&quot;Ft&quot;;[Red]\-#,##0.00&quot;Ft&quot;"/>
    <numFmt numFmtId="174" formatCode="_-* #,##0&quot;Ft&quot;_-;\-* #,##0&quot;Ft&quot;_-;_-* &quot;-&quot;&quot;Ft&quot;_-;_-@_-"/>
    <numFmt numFmtId="175" formatCode="_-* #,##0_F_t_-;\-* #,##0_F_t_-;_-* &quot;-&quot;_F_t_-;_-@_-"/>
    <numFmt numFmtId="176" formatCode="_-* #,##0.00&quot;Ft&quot;_-;\-* #,##0.00&quot;Ft&quot;_-;_-* &quot;-&quot;??&quot;Ft&quot;_-;_-@_-"/>
    <numFmt numFmtId="177" formatCode="_-* #,##0.00_F_t_-;\-* #,##0.00_F_t_-;_-* &quot;-&quot;??_F_t_-;_-@_-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0__"/>
    <numFmt numFmtId="183" formatCode="mmm/\ d\."/>
    <numFmt numFmtId="184" formatCode="0.000"/>
    <numFmt numFmtId="185" formatCode="0;[Red]0"/>
    <numFmt numFmtId="186" formatCode="#&quot;+ &quot;??/??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&quot; Ft&quot;;\-#,##0&quot; Ft&quot;"/>
    <numFmt numFmtId="199" formatCode="#,##0&quot; Ft&quot;;[Red]\-#,##0&quot; Ft&quot;"/>
    <numFmt numFmtId="200" formatCode="#,##0.00&quot; Ft&quot;;\-#,##0.00&quot; Ft&quot;"/>
    <numFmt numFmtId="201" formatCode="#,##0.00&quot; Ft&quot;;[Red]\-#,##0.00&quot; Ft&quot;"/>
    <numFmt numFmtId="202" formatCode="0_ ;[Red]\-0\ "/>
    <numFmt numFmtId="203" formatCode="_-* #,##0.00\ _F_t_-;\-* #,##0.00\ _F_t_-;_-* \-??\ _F_t_-;_-@_-"/>
    <numFmt numFmtId="204" formatCode="_-* #,##0\ _F_t_-;\-* #,##0\ _F_t_-;_-* \-??\ _F_t_-;_-@_-"/>
    <numFmt numFmtId="205" formatCode="mmm\ d/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 CE"/>
      <family val="0"/>
    </font>
    <font>
      <b/>
      <u val="single"/>
      <sz val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b/>
      <i/>
      <sz val="14"/>
      <name val="MS Sans Serif"/>
      <family val="2"/>
    </font>
    <font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u val="single"/>
      <sz val="11"/>
      <name val="Times New Roman CE"/>
      <family val="1"/>
    </font>
    <font>
      <u val="single"/>
      <sz val="10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Arial CE"/>
      <family val="0"/>
    </font>
    <font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ill="0" applyBorder="0" applyAlignment="0" applyProtection="0"/>
    <xf numFmtId="203" fontId="0" fillId="0" borderId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65" fontId="4" fillId="0" borderId="1" xfId="15" applyNumberFormat="1" applyFont="1" applyBorder="1" applyAlignment="1">
      <alignment/>
    </xf>
    <xf numFmtId="0" fontId="0" fillId="0" borderId="0" xfId="0" applyAlignment="1">
      <alignment horizontal="centerContinuous"/>
    </xf>
    <xf numFmtId="165" fontId="4" fillId="0" borderId="5" xfId="15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6" fillId="0" borderId="2" xfId="0" applyFont="1" applyBorder="1" applyAlignment="1">
      <alignment/>
    </xf>
    <xf numFmtId="0" fontId="7" fillId="0" borderId="0" xfId="0" applyFont="1" applyAlignment="1">
      <alignment horizontal="right"/>
    </xf>
    <xf numFmtId="165" fontId="4" fillId="0" borderId="4" xfId="15" applyNumberFormat="1" applyFont="1" applyBorder="1" applyAlignment="1">
      <alignment/>
    </xf>
    <xf numFmtId="0" fontId="10" fillId="0" borderId="9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11" fillId="0" borderId="22" xfId="0" applyFont="1" applyBorder="1" applyAlignment="1" quotePrefix="1">
      <alignment/>
    </xf>
    <xf numFmtId="0" fontId="7" fillId="0" borderId="23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10" fillId="0" borderId="22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29" xfId="0" applyFont="1" applyBorder="1" applyAlignment="1">
      <alignment horizontal="centerContinuous"/>
    </xf>
    <xf numFmtId="0" fontId="6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9" fillId="0" borderId="32" xfId="0" applyFont="1" applyBorder="1" applyAlignment="1">
      <alignment/>
    </xf>
    <xf numFmtId="3" fontId="9" fillId="0" borderId="33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0" fillId="0" borderId="35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5" xfId="0" applyNumberFormat="1" applyFont="1" applyBorder="1" applyAlignment="1" quotePrefix="1">
      <alignment/>
    </xf>
    <xf numFmtId="3" fontId="9" fillId="0" borderId="1" xfId="0" applyNumberFormat="1" applyFont="1" applyBorder="1" applyAlignment="1" quotePrefix="1">
      <alignment/>
    </xf>
    <xf numFmtId="3" fontId="10" fillId="0" borderId="1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9" fillId="0" borderId="19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8" xfId="0" applyFont="1" applyBorder="1" applyAlignment="1">
      <alignment/>
    </xf>
    <xf numFmtId="0" fontId="6" fillId="0" borderId="21" xfId="0" applyFont="1" applyBorder="1" applyAlignment="1">
      <alignment vertical="center"/>
    </xf>
    <xf numFmtId="3" fontId="10" fillId="0" borderId="29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7" fillId="0" borderId="39" xfId="0" applyFont="1" applyBorder="1" applyAlignment="1">
      <alignment/>
    </xf>
    <xf numFmtId="165" fontId="4" fillId="0" borderId="33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0" fontId="6" fillId="0" borderId="40" xfId="0" applyFont="1" applyBorder="1" applyAlignment="1">
      <alignment/>
    </xf>
    <xf numFmtId="165" fontId="6" fillId="0" borderId="7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0" fontId="4" fillId="0" borderId="0" xfId="22" applyFont="1">
      <alignment/>
      <protection/>
    </xf>
    <xf numFmtId="1" fontId="4" fillId="0" borderId="0" xfId="17" applyNumberFormat="1" applyFont="1" applyFill="1" applyBorder="1" applyAlignment="1" applyProtection="1">
      <alignment/>
      <protection/>
    </xf>
    <xf numFmtId="10" fontId="4" fillId="0" borderId="0" xfId="22" applyNumberFormat="1" applyFont="1">
      <alignment/>
      <protection/>
    </xf>
    <xf numFmtId="204" fontId="4" fillId="0" borderId="0" xfId="17" applyNumberFormat="1" applyFont="1" applyFill="1" applyBorder="1" applyAlignment="1" applyProtection="1">
      <alignment/>
      <protection/>
    </xf>
    <xf numFmtId="0" fontId="0" fillId="0" borderId="0" xfId="22">
      <alignment/>
      <protection/>
    </xf>
    <xf numFmtId="204" fontId="7" fillId="0" borderId="0" xfId="17" applyNumberFormat="1" applyFont="1" applyFill="1" applyBorder="1" applyAlignment="1" applyProtection="1">
      <alignment horizontal="right"/>
      <protection/>
    </xf>
    <xf numFmtId="204" fontId="7" fillId="0" borderId="0" xfId="17" applyNumberFormat="1" applyFont="1" applyFill="1" applyBorder="1" applyAlignment="1" applyProtection="1">
      <alignment horizontal="center"/>
      <protection/>
    </xf>
    <xf numFmtId="10" fontId="4" fillId="0" borderId="0" xfId="22" applyNumberFormat="1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1" fontId="8" fillId="0" borderId="0" xfId="17" applyNumberFormat="1" applyFont="1" applyFill="1" applyBorder="1" applyAlignment="1" applyProtection="1">
      <alignment horizontal="center"/>
      <protection/>
    </xf>
    <xf numFmtId="10" fontId="8" fillId="0" borderId="0" xfId="22" applyNumberFormat="1" applyFont="1" applyAlignment="1">
      <alignment horizontal="center"/>
      <protection/>
    </xf>
    <xf numFmtId="204" fontId="8" fillId="0" borderId="0" xfId="17" applyNumberFormat="1" applyFont="1" applyFill="1" applyBorder="1" applyAlignment="1" applyProtection="1">
      <alignment horizontal="center"/>
      <protection/>
    </xf>
    <xf numFmtId="204" fontId="0" fillId="0" borderId="0" xfId="17" applyNumberFormat="1" applyFont="1" applyFill="1" applyBorder="1" applyAlignment="1" applyProtection="1">
      <alignment/>
      <protection/>
    </xf>
    <xf numFmtId="10" fontId="7" fillId="0" borderId="0" xfId="22" applyNumberFormat="1" applyFont="1" applyAlignment="1">
      <alignment horizontal="right"/>
      <protection/>
    </xf>
    <xf numFmtId="0" fontId="6" fillId="0" borderId="41" xfId="22" applyFont="1" applyBorder="1" applyAlignment="1">
      <alignment vertical="center"/>
      <protection/>
    </xf>
    <xf numFmtId="10" fontId="6" fillId="0" borderId="42" xfId="22" applyNumberFormat="1" applyFont="1" applyBorder="1" applyAlignment="1">
      <alignment horizontal="center" vertical="center"/>
      <protection/>
    </xf>
    <xf numFmtId="0" fontId="4" fillId="0" borderId="0" xfId="22" applyFont="1" applyAlignment="1">
      <alignment vertical="center"/>
      <protection/>
    </xf>
    <xf numFmtId="0" fontId="0" fillId="0" borderId="0" xfId="22" applyAlignment="1">
      <alignment vertical="center"/>
      <protection/>
    </xf>
    <xf numFmtId="0" fontId="1" fillId="0" borderId="43" xfId="22" applyFont="1" applyBorder="1" applyAlignment="1">
      <alignment vertical="center"/>
      <protection/>
    </xf>
    <xf numFmtId="1" fontId="6" fillId="0" borderId="44" xfId="17" applyNumberFormat="1" applyFont="1" applyFill="1" applyBorder="1" applyAlignment="1" applyProtection="1">
      <alignment horizontal="center" vertical="center"/>
      <protection/>
    </xf>
    <xf numFmtId="10" fontId="6" fillId="0" borderId="45" xfId="22" applyNumberFormat="1" applyFont="1" applyBorder="1" applyAlignment="1">
      <alignment horizontal="center" vertical="center"/>
      <protection/>
    </xf>
    <xf numFmtId="204" fontId="6" fillId="0" borderId="44" xfId="17" applyNumberFormat="1" applyFont="1" applyFill="1" applyBorder="1" applyAlignment="1" applyProtection="1">
      <alignment horizontal="center" vertical="center"/>
      <protection/>
    </xf>
    <xf numFmtId="204" fontId="18" fillId="0" borderId="7" xfId="17" applyNumberFormat="1" applyFont="1" applyFill="1" applyBorder="1" applyAlignment="1" applyProtection="1">
      <alignment/>
      <protection/>
    </xf>
    <xf numFmtId="1" fontId="6" fillId="0" borderId="2" xfId="17" applyNumberFormat="1" applyFont="1" applyFill="1" applyBorder="1" applyAlignment="1" applyProtection="1">
      <alignment/>
      <protection/>
    </xf>
    <xf numFmtId="10" fontId="6" fillId="0" borderId="46" xfId="17" applyNumberFormat="1" applyFont="1" applyFill="1" applyBorder="1" applyAlignment="1" applyProtection="1">
      <alignment/>
      <protection/>
    </xf>
    <xf numFmtId="0" fontId="18" fillId="0" borderId="7" xfId="22" applyFont="1" applyBorder="1" applyAlignment="1">
      <alignment/>
      <protection/>
    </xf>
    <xf numFmtId="10" fontId="6" fillId="0" borderId="3" xfId="22" applyNumberFormat="1" applyFont="1" applyBorder="1">
      <alignment/>
      <protection/>
    </xf>
    <xf numFmtId="204" fontId="4" fillId="0" borderId="5" xfId="17" applyNumberFormat="1" applyFont="1" applyFill="1" applyBorder="1" applyAlignment="1" applyProtection="1">
      <alignment/>
      <protection/>
    </xf>
    <xf numFmtId="204" fontId="4" fillId="0" borderId="1" xfId="17" applyNumberFormat="1" applyFont="1" applyFill="1" applyBorder="1" applyAlignment="1" applyProtection="1">
      <alignment/>
      <protection/>
    </xf>
    <xf numFmtId="10" fontId="4" fillId="0" borderId="20" xfId="17" applyNumberFormat="1" applyFont="1" applyFill="1" applyBorder="1" applyAlignment="1" applyProtection="1">
      <alignment/>
      <protection/>
    </xf>
    <xf numFmtId="0" fontId="4" fillId="0" borderId="5" xfId="22" applyFont="1" applyBorder="1">
      <alignment/>
      <protection/>
    </xf>
    <xf numFmtId="10" fontId="4" fillId="0" borderId="4" xfId="17" applyNumberFormat="1" applyFont="1" applyFill="1" applyBorder="1" applyAlignment="1" applyProtection="1">
      <alignment/>
      <protection/>
    </xf>
    <xf numFmtId="10" fontId="6" fillId="0" borderId="20" xfId="17" applyNumberFormat="1" applyFont="1" applyFill="1" applyBorder="1" applyAlignment="1" applyProtection="1">
      <alignment/>
      <protection/>
    </xf>
    <xf numFmtId="204" fontId="6" fillId="0" borderId="5" xfId="17" applyNumberFormat="1" applyFont="1" applyFill="1" applyBorder="1" applyAlignment="1" applyProtection="1">
      <alignment/>
      <protection/>
    </xf>
    <xf numFmtId="204" fontId="6" fillId="0" borderId="1" xfId="17" applyNumberFormat="1" applyFont="1" applyFill="1" applyBorder="1" applyAlignment="1" applyProtection="1">
      <alignment/>
      <protection/>
    </xf>
    <xf numFmtId="0" fontId="6" fillId="0" borderId="5" xfId="22" applyFont="1" applyBorder="1">
      <alignment/>
      <protection/>
    </xf>
    <xf numFmtId="10" fontId="6" fillId="0" borderId="4" xfId="17" applyNumberFormat="1" applyFont="1" applyFill="1" applyBorder="1" applyAlignment="1" applyProtection="1">
      <alignment/>
      <protection/>
    </xf>
    <xf numFmtId="204" fontId="18" fillId="0" borderId="5" xfId="17" applyNumberFormat="1" applyFont="1" applyFill="1" applyBorder="1" applyAlignment="1" applyProtection="1">
      <alignment/>
      <protection/>
    </xf>
    <xf numFmtId="0" fontId="18" fillId="0" borderId="5" xfId="22" applyFont="1" applyBorder="1">
      <alignment/>
      <protection/>
    </xf>
    <xf numFmtId="204" fontId="19" fillId="0" borderId="1" xfId="17" applyNumberFormat="1" applyFont="1" applyFill="1" applyBorder="1" applyAlignment="1" applyProtection="1">
      <alignment/>
      <protection/>
    </xf>
    <xf numFmtId="204" fontId="6" fillId="0" borderId="8" xfId="17" applyNumberFormat="1" applyFont="1" applyFill="1" applyBorder="1" applyAlignment="1" applyProtection="1">
      <alignment vertical="center"/>
      <protection/>
    </xf>
    <xf numFmtId="204" fontId="6" fillId="0" borderId="9" xfId="17" applyNumberFormat="1" applyFont="1" applyFill="1" applyBorder="1" applyAlignment="1" applyProtection="1">
      <alignment vertical="center"/>
      <protection/>
    </xf>
    <xf numFmtId="0" fontId="6" fillId="0" borderId="8" xfId="22" applyFont="1" applyBorder="1" applyAlignment="1">
      <alignment vertical="center"/>
      <protection/>
    </xf>
    <xf numFmtId="1" fontId="0" fillId="0" borderId="0" xfId="17" applyNumberFormat="1" applyFont="1" applyFill="1" applyBorder="1" applyAlignment="1" applyProtection="1">
      <alignment/>
      <protection/>
    </xf>
    <xf numFmtId="10" fontId="0" fillId="0" borderId="0" xfId="22" applyNumberFormat="1">
      <alignment/>
      <protection/>
    </xf>
    <xf numFmtId="204" fontId="0" fillId="0" borderId="0" xfId="17" applyNumberFormat="1" applyFont="1" applyFill="1" applyBorder="1" applyAlignment="1" applyProtection="1">
      <alignment horizontal="center"/>
      <protection/>
    </xf>
    <xf numFmtId="0" fontId="9" fillId="0" borderId="47" xfId="22" applyFont="1" applyBorder="1">
      <alignment/>
      <protection/>
    </xf>
    <xf numFmtId="0" fontId="10" fillId="0" borderId="48" xfId="22" applyFont="1" applyBorder="1">
      <alignment/>
      <protection/>
    </xf>
    <xf numFmtId="204" fontId="10" fillId="0" borderId="49" xfId="17" applyNumberFormat="1" applyFont="1" applyFill="1" applyBorder="1" applyAlignment="1" applyProtection="1">
      <alignment horizontal="center"/>
      <protection/>
    </xf>
    <xf numFmtId="204" fontId="10" fillId="0" borderId="50" xfId="17" applyNumberFormat="1" applyFont="1" applyFill="1" applyBorder="1" applyAlignment="1" applyProtection="1">
      <alignment horizontal="center"/>
      <protection/>
    </xf>
    <xf numFmtId="10" fontId="10" fillId="0" borderId="50" xfId="22" applyNumberFormat="1" applyFont="1" applyBorder="1" applyAlignment="1">
      <alignment horizontal="center"/>
      <protection/>
    </xf>
    <xf numFmtId="10" fontId="10" fillId="0" borderId="51" xfId="22" applyNumberFormat="1" applyFont="1" applyBorder="1" applyAlignment="1">
      <alignment horizontal="center"/>
      <protection/>
    </xf>
    <xf numFmtId="0" fontId="9" fillId="0" borderId="48" xfId="22" applyFont="1" applyBorder="1">
      <alignment/>
      <protection/>
    </xf>
    <xf numFmtId="204" fontId="10" fillId="0" borderId="44" xfId="17" applyNumberFormat="1" applyFont="1" applyFill="1" applyBorder="1" applyAlignment="1" applyProtection="1">
      <alignment horizontal="center"/>
      <protection/>
    </xf>
    <xf numFmtId="10" fontId="10" fillId="0" borderId="44" xfId="22" applyNumberFormat="1" applyFont="1" applyBorder="1" applyAlignment="1">
      <alignment horizontal="center"/>
      <protection/>
    </xf>
    <xf numFmtId="10" fontId="10" fillId="0" borderId="45" xfId="22" applyNumberFormat="1" applyFont="1" applyBorder="1" applyAlignment="1">
      <alignment horizontal="center"/>
      <protection/>
    </xf>
    <xf numFmtId="0" fontId="20" fillId="0" borderId="52" xfId="22" applyFont="1" applyBorder="1">
      <alignment/>
      <protection/>
    </xf>
    <xf numFmtId="204" fontId="4" fillId="0" borderId="53" xfId="17" applyNumberFormat="1" applyFont="1" applyFill="1" applyBorder="1" applyAlignment="1" applyProtection="1">
      <alignment horizontal="center"/>
      <protection/>
    </xf>
    <xf numFmtId="204" fontId="4" fillId="0" borderId="54" xfId="17" applyNumberFormat="1" applyFont="1" applyFill="1" applyBorder="1" applyAlignment="1" applyProtection="1">
      <alignment/>
      <protection/>
    </xf>
    <xf numFmtId="204" fontId="4" fillId="0" borderId="54" xfId="17" applyNumberFormat="1" applyFont="1" applyFill="1" applyBorder="1" applyAlignment="1" applyProtection="1">
      <alignment horizontal="center"/>
      <protection/>
    </xf>
    <xf numFmtId="10" fontId="6" fillId="0" borderId="54" xfId="17" applyNumberFormat="1" applyFont="1" applyFill="1" applyBorder="1" applyAlignment="1" applyProtection="1">
      <alignment/>
      <protection/>
    </xf>
    <xf numFmtId="10" fontId="6" fillId="0" borderId="42" xfId="17" applyNumberFormat="1" applyFont="1" applyFill="1" applyBorder="1" applyAlignment="1" applyProtection="1">
      <alignment/>
      <protection/>
    </xf>
    <xf numFmtId="0" fontId="0" fillId="0" borderId="0" xfId="22" applyFont="1">
      <alignment/>
      <protection/>
    </xf>
    <xf numFmtId="0" fontId="20" fillId="0" borderId="55" xfId="22" applyFont="1" applyBorder="1">
      <alignment/>
      <protection/>
    </xf>
    <xf numFmtId="204" fontId="4" fillId="0" borderId="56" xfId="17" applyNumberFormat="1" applyFont="1" applyFill="1" applyBorder="1" applyAlignment="1" applyProtection="1">
      <alignment/>
      <protection/>
    </xf>
    <xf numFmtId="204" fontId="4" fillId="0" borderId="50" xfId="17" applyNumberFormat="1" applyFont="1" applyFill="1" applyBorder="1" applyAlignment="1" applyProtection="1">
      <alignment/>
      <protection/>
    </xf>
    <xf numFmtId="0" fontId="20" fillId="0" borderId="57" xfId="22" applyFont="1" applyBorder="1">
      <alignment/>
      <protection/>
    </xf>
    <xf numFmtId="204" fontId="4" fillId="0" borderId="58" xfId="17" applyNumberFormat="1" applyFont="1" applyFill="1" applyBorder="1" applyAlignment="1" applyProtection="1">
      <alignment/>
      <protection/>
    </xf>
    <xf numFmtId="204" fontId="4" fillId="0" borderId="44" xfId="17" applyNumberFormat="1" applyFont="1" applyFill="1" applyBorder="1" applyAlignment="1" applyProtection="1">
      <alignment/>
      <protection/>
    </xf>
    <xf numFmtId="0" fontId="21" fillId="0" borderId="59" xfId="22" applyFont="1" applyBorder="1">
      <alignment/>
      <protection/>
    </xf>
    <xf numFmtId="0" fontId="20" fillId="0" borderId="60" xfId="22" applyFont="1" applyBorder="1">
      <alignment/>
      <protection/>
    </xf>
    <xf numFmtId="204" fontId="4" fillId="0" borderId="49" xfId="17" applyNumberFormat="1" applyFont="1" applyFill="1" applyBorder="1" applyAlignment="1" applyProtection="1">
      <alignment/>
      <protection/>
    </xf>
    <xf numFmtId="0" fontId="21" fillId="0" borderId="61" xfId="22" applyFont="1" applyBorder="1">
      <alignment/>
      <protection/>
    </xf>
    <xf numFmtId="204" fontId="6" fillId="0" borderId="62" xfId="17" applyNumberFormat="1" applyFont="1" applyFill="1" applyBorder="1" applyAlignment="1" applyProtection="1">
      <alignment/>
      <protection/>
    </xf>
    <xf numFmtId="0" fontId="22" fillId="0" borderId="0" xfId="22" applyFont="1" applyBorder="1" applyAlignment="1">
      <alignment horizontal="center"/>
      <protection/>
    </xf>
    <xf numFmtId="0" fontId="4" fillId="0" borderId="0" xfId="22" applyFont="1" applyBorder="1" applyAlignment="1">
      <alignment horizontal="right"/>
      <protection/>
    </xf>
    <xf numFmtId="0" fontId="22" fillId="0" borderId="0" xfId="22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0" fontId="10" fillId="0" borderId="41" xfId="22" applyFont="1" applyBorder="1" applyAlignment="1">
      <alignment horizontal="center" vertical="center"/>
      <protection/>
    </xf>
    <xf numFmtId="0" fontId="6" fillId="0" borderId="54" xfId="22" applyFont="1" applyBorder="1" applyAlignment="1">
      <alignment horizontal="center" vertical="center"/>
      <protection/>
    </xf>
    <xf numFmtId="0" fontId="4" fillId="0" borderId="42" xfId="22" applyFont="1" applyBorder="1">
      <alignment/>
      <protection/>
    </xf>
    <xf numFmtId="0" fontId="10" fillId="0" borderId="49" xfId="22" applyFont="1" applyBorder="1" applyAlignment="1">
      <alignment horizontal="center" vertical="center"/>
      <protection/>
    </xf>
    <xf numFmtId="0" fontId="6" fillId="0" borderId="50" xfId="22" applyFont="1" applyBorder="1" applyAlignment="1">
      <alignment horizontal="center" vertical="center"/>
      <protection/>
    </xf>
    <xf numFmtId="0" fontId="10" fillId="0" borderId="50" xfId="22" applyFont="1" applyBorder="1" applyAlignment="1">
      <alignment horizontal="center" vertical="center"/>
      <protection/>
    </xf>
    <xf numFmtId="0" fontId="10" fillId="0" borderId="50" xfId="22" applyFont="1" applyBorder="1" applyAlignment="1">
      <alignment horizontal="center" vertical="center" wrapText="1"/>
      <protection/>
    </xf>
    <xf numFmtId="0" fontId="10" fillId="0" borderId="51" xfId="22" applyFont="1" applyBorder="1" applyAlignment="1">
      <alignment horizontal="center" vertical="center" wrapText="1"/>
      <protection/>
    </xf>
    <xf numFmtId="0" fontId="9" fillId="0" borderId="43" xfId="22" applyFont="1" applyBorder="1" applyAlignment="1">
      <alignment vertical="center"/>
      <protection/>
    </xf>
    <xf numFmtId="0" fontId="6" fillId="0" borderId="44" xfId="22" applyFont="1" applyBorder="1" applyAlignment="1">
      <alignment horizontal="center" vertical="center"/>
      <protection/>
    </xf>
    <xf numFmtId="0" fontId="10" fillId="0" borderId="44" xfId="22" applyFont="1" applyBorder="1" applyAlignment="1">
      <alignment horizontal="center" vertical="center"/>
      <protection/>
    </xf>
    <xf numFmtId="0" fontId="4" fillId="0" borderId="45" xfId="22" applyFont="1" applyBorder="1">
      <alignment/>
      <protection/>
    </xf>
    <xf numFmtId="0" fontId="9" fillId="0" borderId="7" xfId="22" applyFont="1" applyBorder="1">
      <alignment/>
      <protection/>
    </xf>
    <xf numFmtId="0" fontId="6" fillId="0" borderId="2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0" fontId="9" fillId="0" borderId="2" xfId="22" applyNumberFormat="1" applyFont="1" applyBorder="1" applyAlignment="1">
      <alignment vertical="center"/>
      <protection/>
    </xf>
    <xf numFmtId="1" fontId="9" fillId="0" borderId="2" xfId="22" applyNumberFormat="1" applyFont="1" applyBorder="1" applyAlignment="1">
      <alignment vertical="center"/>
      <protection/>
    </xf>
    <xf numFmtId="10" fontId="4" fillId="0" borderId="3" xfId="22" applyNumberFormat="1" applyFont="1" applyBorder="1">
      <alignment/>
      <protection/>
    </xf>
    <xf numFmtId="0" fontId="9" fillId="0" borderId="5" xfId="22" applyFont="1" applyBorder="1">
      <alignment/>
      <protection/>
    </xf>
    <xf numFmtId="0" fontId="4" fillId="0" borderId="1" xfId="22" applyFont="1" applyBorder="1">
      <alignment/>
      <protection/>
    </xf>
    <xf numFmtId="0" fontId="9" fillId="0" borderId="1" xfId="22" applyFont="1" applyBorder="1">
      <alignment/>
      <protection/>
    </xf>
    <xf numFmtId="10" fontId="9" fillId="0" borderId="1" xfId="22" applyNumberFormat="1" applyFont="1" applyBorder="1">
      <alignment/>
      <protection/>
    </xf>
    <xf numFmtId="10" fontId="9" fillId="0" borderId="1" xfId="22" applyNumberFormat="1" applyFont="1" applyBorder="1" applyAlignment="1">
      <alignment vertical="center"/>
      <protection/>
    </xf>
    <xf numFmtId="1" fontId="9" fillId="0" borderId="1" xfId="22" applyNumberFormat="1" applyFont="1" applyBorder="1" applyAlignment="1">
      <alignment vertical="center"/>
      <protection/>
    </xf>
    <xf numFmtId="10" fontId="4" fillId="0" borderId="4" xfId="22" applyNumberFormat="1" applyFont="1" applyBorder="1">
      <alignment/>
      <protection/>
    </xf>
    <xf numFmtId="0" fontId="0" fillId="0" borderId="1" xfId="22" applyBorder="1">
      <alignment/>
      <protection/>
    </xf>
    <xf numFmtId="0" fontId="4" fillId="0" borderId="4" xfId="22" applyFont="1" applyBorder="1">
      <alignment/>
      <protection/>
    </xf>
    <xf numFmtId="0" fontId="10" fillId="0" borderId="8" xfId="22" applyFont="1" applyBorder="1">
      <alignment/>
      <protection/>
    </xf>
    <xf numFmtId="0" fontId="1" fillId="0" borderId="9" xfId="22" applyFont="1" applyBorder="1">
      <alignment/>
      <protection/>
    </xf>
    <xf numFmtId="0" fontId="10" fillId="0" borderId="9" xfId="22" applyFont="1" applyBorder="1">
      <alignment/>
      <protection/>
    </xf>
    <xf numFmtId="10" fontId="10" fillId="0" borderId="9" xfId="22" applyNumberFormat="1" applyFont="1" applyBorder="1">
      <alignment/>
      <protection/>
    </xf>
    <xf numFmtId="10" fontId="10" fillId="0" borderId="9" xfId="22" applyNumberFormat="1" applyFont="1" applyBorder="1" applyAlignment="1">
      <alignment vertical="center"/>
      <protection/>
    </xf>
    <xf numFmtId="1" fontId="10" fillId="0" borderId="9" xfId="22" applyNumberFormat="1" applyFont="1" applyBorder="1">
      <alignment/>
      <protection/>
    </xf>
    <xf numFmtId="10" fontId="6" fillId="0" borderId="10" xfId="22" applyNumberFormat="1" applyFont="1" applyBorder="1">
      <alignment/>
      <protection/>
    </xf>
    <xf numFmtId="0" fontId="1" fillId="0" borderId="0" xfId="22" applyFont="1">
      <alignment/>
      <protection/>
    </xf>
    <xf numFmtId="0" fontId="12" fillId="0" borderId="0" xfId="22" applyFont="1">
      <alignment/>
      <protection/>
    </xf>
    <xf numFmtId="0" fontId="7" fillId="0" borderId="0" xfId="22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23" fillId="0" borderId="0" xfId="22" applyFont="1" applyAlignment="1">
      <alignment horizontal="center"/>
      <protection/>
    </xf>
    <xf numFmtId="0" fontId="7" fillId="0" borderId="0" xfId="22" applyFont="1" applyAlignment="1">
      <alignment horizontal="right"/>
      <protection/>
    </xf>
    <xf numFmtId="0" fontId="4" fillId="0" borderId="63" xfId="22" applyFont="1" applyBorder="1">
      <alignment/>
      <protection/>
    </xf>
    <xf numFmtId="0" fontId="4" fillId="0" borderId="64" xfId="22" applyFont="1" applyBorder="1">
      <alignment/>
      <protection/>
    </xf>
    <xf numFmtId="0" fontId="6" fillId="0" borderId="65" xfId="22" applyFont="1" applyBorder="1">
      <alignment/>
      <protection/>
    </xf>
    <xf numFmtId="0" fontId="4" fillId="0" borderId="0" xfId="22" applyFont="1" applyBorder="1">
      <alignment/>
      <protection/>
    </xf>
    <xf numFmtId="0" fontId="6" fillId="0" borderId="49" xfId="22" applyFont="1" applyBorder="1" applyAlignment="1">
      <alignment horizontal="center"/>
      <protection/>
    </xf>
    <xf numFmtId="0" fontId="6" fillId="0" borderId="50" xfId="22" applyFont="1" applyBorder="1" applyAlignment="1">
      <alignment horizontal="center"/>
      <protection/>
    </xf>
    <xf numFmtId="0" fontId="6" fillId="0" borderId="51" xfId="22" applyFont="1" applyBorder="1" applyAlignment="1">
      <alignment horizontal="center"/>
      <protection/>
    </xf>
    <xf numFmtId="0" fontId="4" fillId="0" borderId="65" xfId="22" applyFont="1" applyBorder="1">
      <alignment/>
      <protection/>
    </xf>
    <xf numFmtId="0" fontId="4" fillId="0" borderId="43" xfId="22" applyFont="1" applyBorder="1">
      <alignment/>
      <protection/>
    </xf>
    <xf numFmtId="0" fontId="4" fillId="0" borderId="44" xfId="22" applyFont="1" applyBorder="1">
      <alignment/>
      <protection/>
    </xf>
    <xf numFmtId="0" fontId="6" fillId="0" borderId="45" xfId="22" applyFont="1" applyBorder="1" applyAlignment="1">
      <alignment horizontal="center"/>
      <protection/>
    </xf>
    <xf numFmtId="0" fontId="6" fillId="0" borderId="66" xfId="22" applyFont="1" applyBorder="1">
      <alignment/>
      <protection/>
    </xf>
    <xf numFmtId="0" fontId="4" fillId="0" borderId="67" xfId="22" applyFont="1" applyBorder="1">
      <alignment/>
      <protection/>
    </xf>
    <xf numFmtId="0" fontId="4" fillId="0" borderId="7" xfId="22" applyFont="1" applyBorder="1">
      <alignment/>
      <protection/>
    </xf>
    <xf numFmtId="0" fontId="4" fillId="0" borderId="2" xfId="22" applyFont="1" applyBorder="1">
      <alignment/>
      <protection/>
    </xf>
    <xf numFmtId="0" fontId="4" fillId="0" borderId="3" xfId="22" applyFont="1" applyBorder="1">
      <alignment/>
      <protection/>
    </xf>
    <xf numFmtId="0" fontId="6" fillId="0" borderId="68" xfId="22" applyFont="1" applyBorder="1" applyAlignment="1">
      <alignment horizontal="right"/>
      <protection/>
    </xf>
    <xf numFmtId="0" fontId="6" fillId="0" borderId="69" xfId="22" applyFont="1" applyBorder="1">
      <alignment/>
      <protection/>
    </xf>
    <xf numFmtId="204" fontId="6" fillId="0" borderId="5" xfId="22" applyNumberFormat="1" applyFont="1" applyBorder="1">
      <alignment/>
      <protection/>
    </xf>
    <xf numFmtId="204" fontId="6" fillId="0" borderId="1" xfId="22" applyNumberFormat="1" applyFont="1" applyBorder="1">
      <alignment/>
      <protection/>
    </xf>
    <xf numFmtId="10" fontId="6" fillId="0" borderId="4" xfId="22" applyNumberFormat="1" applyFont="1" applyBorder="1">
      <alignment/>
      <protection/>
    </xf>
    <xf numFmtId="0" fontId="4" fillId="0" borderId="68" xfId="22" applyFont="1" applyBorder="1" applyAlignment="1">
      <alignment horizontal="right"/>
      <protection/>
    </xf>
    <xf numFmtId="0" fontId="4" fillId="0" borderId="69" xfId="22" applyFont="1" applyBorder="1">
      <alignment/>
      <protection/>
    </xf>
    <xf numFmtId="49" fontId="4" fillId="0" borderId="69" xfId="22" applyNumberFormat="1" applyFont="1" applyBorder="1">
      <alignment/>
      <protection/>
    </xf>
    <xf numFmtId="0" fontId="6" fillId="0" borderId="68" xfId="22" applyFont="1" applyBorder="1">
      <alignment/>
      <protection/>
    </xf>
    <xf numFmtId="0" fontId="4" fillId="0" borderId="68" xfId="22" applyFont="1" applyBorder="1">
      <alignment/>
      <protection/>
    </xf>
    <xf numFmtId="0" fontId="6" fillId="0" borderId="70" xfId="22" applyFont="1" applyBorder="1">
      <alignment/>
      <protection/>
    </xf>
    <xf numFmtId="0" fontId="4" fillId="0" borderId="71" xfId="22" applyFont="1" applyBorder="1">
      <alignment/>
      <protection/>
    </xf>
    <xf numFmtId="204" fontId="6" fillId="0" borderId="8" xfId="17" applyNumberFormat="1" applyFont="1" applyFill="1" applyBorder="1" applyAlignment="1" applyProtection="1">
      <alignment/>
      <protection/>
    </xf>
    <xf numFmtId="204" fontId="6" fillId="0" borderId="9" xfId="17" applyNumberFormat="1" applyFont="1" applyFill="1" applyBorder="1" applyAlignment="1" applyProtection="1">
      <alignment/>
      <protection/>
    </xf>
    <xf numFmtId="0" fontId="24" fillId="0" borderId="0" xfId="22" applyFont="1">
      <alignment/>
      <protection/>
    </xf>
    <xf numFmtId="0" fontId="25" fillId="0" borderId="0" xfId="22" applyFont="1" applyAlignment="1">
      <alignment horizontal="right"/>
      <protection/>
    </xf>
    <xf numFmtId="0" fontId="24" fillId="0" borderId="72" xfId="22" applyFont="1" applyBorder="1">
      <alignment/>
      <protection/>
    </xf>
    <xf numFmtId="0" fontId="26" fillId="0" borderId="47" xfId="22" applyFont="1" applyBorder="1">
      <alignment/>
      <protection/>
    </xf>
    <xf numFmtId="0" fontId="26" fillId="0" borderId="41" xfId="22" applyFont="1" applyBorder="1" applyAlignment="1">
      <alignment horizontal="center"/>
      <protection/>
    </xf>
    <xf numFmtId="0" fontId="26" fillId="0" borderId="54" xfId="22" applyFont="1" applyBorder="1" applyAlignment="1">
      <alignment horizontal="center"/>
      <protection/>
    </xf>
    <xf numFmtId="0" fontId="26" fillId="0" borderId="73" xfId="22" applyFont="1" applyBorder="1" applyAlignment="1">
      <alignment horizontal="center"/>
      <protection/>
    </xf>
    <xf numFmtId="0" fontId="24" fillId="0" borderId="74" xfId="22" applyFont="1" applyBorder="1">
      <alignment/>
      <protection/>
    </xf>
    <xf numFmtId="0" fontId="24" fillId="0" borderId="75" xfId="22" applyFont="1" applyBorder="1">
      <alignment/>
      <protection/>
    </xf>
    <xf numFmtId="204" fontId="24" fillId="0" borderId="52" xfId="17" applyNumberFormat="1" applyFont="1" applyFill="1" applyBorder="1" applyAlignment="1" applyProtection="1">
      <alignment/>
      <protection/>
    </xf>
    <xf numFmtId="3" fontId="27" fillId="0" borderId="54" xfId="17" applyNumberFormat="1" applyFont="1" applyFill="1" applyBorder="1" applyAlignment="1" applyProtection="1">
      <alignment horizontal="right"/>
      <protection/>
    </xf>
    <xf numFmtId="3" fontId="27" fillId="0" borderId="42" xfId="17" applyNumberFormat="1" applyFont="1" applyFill="1" applyBorder="1" applyAlignment="1" applyProtection="1">
      <alignment horizontal="right"/>
      <protection/>
    </xf>
    <xf numFmtId="3" fontId="27" fillId="0" borderId="76" xfId="22" applyNumberFormat="1" applyFont="1" applyBorder="1">
      <alignment/>
      <protection/>
    </xf>
    <xf numFmtId="3" fontId="27" fillId="0" borderId="77" xfId="22" applyNumberFormat="1" applyFont="1" applyBorder="1">
      <alignment/>
      <protection/>
    </xf>
    <xf numFmtId="3" fontId="27" fillId="0" borderId="42" xfId="22" applyNumberFormat="1" applyFont="1" applyBorder="1">
      <alignment/>
      <protection/>
    </xf>
    <xf numFmtId="204" fontId="27" fillId="0" borderId="55" xfId="17" applyNumberFormat="1" applyFont="1" applyFill="1" applyBorder="1" applyAlignment="1" applyProtection="1">
      <alignment/>
      <protection/>
    </xf>
    <xf numFmtId="3" fontId="27" fillId="0" borderId="50" xfId="17" applyNumberFormat="1" applyFont="1" applyFill="1" applyBorder="1" applyAlignment="1" applyProtection="1">
      <alignment horizontal="right"/>
      <protection/>
    </xf>
    <xf numFmtId="3" fontId="27" fillId="0" borderId="51" xfId="17" applyNumberFormat="1" applyFont="1" applyFill="1" applyBorder="1" applyAlignment="1" applyProtection="1">
      <alignment horizontal="right"/>
      <protection/>
    </xf>
    <xf numFmtId="3" fontId="27" fillId="0" borderId="56" xfId="22" applyNumberFormat="1" applyFont="1" applyBorder="1">
      <alignment/>
      <protection/>
    </xf>
    <xf numFmtId="3" fontId="27" fillId="0" borderId="50" xfId="22" applyNumberFormat="1" applyFont="1" applyBorder="1">
      <alignment/>
      <protection/>
    </xf>
    <xf numFmtId="3" fontId="27" fillId="0" borderId="51" xfId="22" applyNumberFormat="1" applyFont="1" applyBorder="1">
      <alignment/>
      <protection/>
    </xf>
    <xf numFmtId="204" fontId="26" fillId="0" borderId="78" xfId="17" applyNumberFormat="1" applyFont="1" applyFill="1" applyBorder="1" applyAlignment="1" applyProtection="1">
      <alignment vertical="center"/>
      <protection/>
    </xf>
    <xf numFmtId="3" fontId="28" fillId="0" borderId="79" xfId="17" applyNumberFormat="1" applyFont="1" applyFill="1" applyBorder="1" applyAlignment="1" applyProtection="1">
      <alignment horizontal="right" vertical="center"/>
      <protection/>
    </xf>
    <xf numFmtId="204" fontId="26" fillId="0" borderId="41" xfId="17" applyNumberFormat="1" applyFont="1" applyFill="1" applyBorder="1" applyAlignment="1" applyProtection="1">
      <alignment horizontal="center"/>
      <protection/>
    </xf>
    <xf numFmtId="204" fontId="26" fillId="0" borderId="54" xfId="17" applyNumberFormat="1" applyFont="1" applyFill="1" applyBorder="1" applyAlignment="1" applyProtection="1">
      <alignment horizontal="center"/>
      <protection/>
    </xf>
    <xf numFmtId="204" fontId="26" fillId="0" borderId="73" xfId="17" applyNumberFormat="1" applyFont="1" applyFill="1" applyBorder="1" applyAlignment="1" applyProtection="1">
      <alignment horizontal="center"/>
      <protection/>
    </xf>
    <xf numFmtId="204" fontId="24" fillId="0" borderId="75" xfId="17" applyNumberFormat="1" applyFont="1" applyFill="1" applyBorder="1" applyAlignment="1" applyProtection="1">
      <alignment/>
      <protection/>
    </xf>
    <xf numFmtId="0" fontId="29" fillId="0" borderId="60" xfId="22" applyFont="1" applyBorder="1" applyAlignment="1">
      <alignment vertical="center"/>
      <protection/>
    </xf>
    <xf numFmtId="204" fontId="24" fillId="0" borderId="80" xfId="17" applyNumberFormat="1" applyFont="1" applyFill="1" applyBorder="1" applyAlignment="1" applyProtection="1">
      <alignment/>
      <protection/>
    </xf>
    <xf numFmtId="204" fontId="24" fillId="0" borderId="81" xfId="17" applyNumberFormat="1" applyFont="1" applyFill="1" applyBorder="1" applyAlignment="1" applyProtection="1">
      <alignment/>
      <protection/>
    </xf>
    <xf numFmtId="0" fontId="24" fillId="0" borderId="55" xfId="22" applyFont="1" applyBorder="1">
      <alignment/>
      <protection/>
    </xf>
    <xf numFmtId="204" fontId="24" fillId="0" borderId="49" xfId="17" applyNumberFormat="1" applyFont="1" applyFill="1" applyBorder="1" applyAlignment="1" applyProtection="1">
      <alignment/>
      <protection/>
    </xf>
    <xf numFmtId="204" fontId="24" fillId="0" borderId="50" xfId="17" applyNumberFormat="1" applyFont="1" applyFill="1" applyBorder="1" applyAlignment="1" applyProtection="1">
      <alignment/>
      <protection/>
    </xf>
    <xf numFmtId="204" fontId="24" fillId="0" borderId="51" xfId="17" applyNumberFormat="1" applyFont="1" applyFill="1" applyBorder="1" applyAlignment="1" applyProtection="1">
      <alignment/>
      <protection/>
    </xf>
    <xf numFmtId="0" fontId="26" fillId="0" borderId="78" xfId="22" applyFont="1" applyBorder="1" applyAlignment="1">
      <alignment vertical="center"/>
      <protection/>
    </xf>
    <xf numFmtId="204" fontId="26" fillId="0" borderId="82" xfId="17" applyNumberFormat="1" applyFont="1" applyFill="1" applyBorder="1" applyAlignment="1" applyProtection="1">
      <alignment vertical="center"/>
      <protection/>
    </xf>
    <xf numFmtId="49" fontId="24" fillId="0" borderId="55" xfId="22" applyNumberFormat="1" applyFont="1" applyBorder="1">
      <alignment/>
      <protection/>
    </xf>
    <xf numFmtId="204" fontId="26" fillId="0" borderId="79" xfId="17" applyNumberFormat="1" applyFont="1" applyFill="1" applyBorder="1" applyAlignment="1" applyProtection="1">
      <alignment vertical="center"/>
      <protection/>
    </xf>
    <xf numFmtId="204" fontId="26" fillId="0" borderId="83" xfId="17" applyNumberFormat="1" applyFont="1" applyFill="1" applyBorder="1" applyAlignment="1" applyProtection="1">
      <alignment vertical="center"/>
      <protection/>
    </xf>
    <xf numFmtId="0" fontId="5" fillId="0" borderId="0" xfId="22" applyFont="1" applyAlignment="1">
      <alignment horizontal="center"/>
      <protection/>
    </xf>
    <xf numFmtId="0" fontId="4" fillId="0" borderId="84" xfId="22" applyFont="1" applyBorder="1">
      <alignment/>
      <protection/>
    </xf>
    <xf numFmtId="0" fontId="6" fillId="0" borderId="85" xfId="22" applyFont="1" applyBorder="1" applyAlignment="1">
      <alignment horizontal="center" vertical="top" wrapText="1"/>
      <protection/>
    </xf>
    <xf numFmtId="0" fontId="6" fillId="0" borderId="86" xfId="22" applyFont="1" applyBorder="1" applyAlignment="1">
      <alignment horizontal="center" vertical="center" wrapText="1"/>
      <protection/>
    </xf>
    <xf numFmtId="0" fontId="6" fillId="0" borderId="87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center" vertical="center" wrapText="1"/>
      <protection/>
    </xf>
    <xf numFmtId="0" fontId="0" fillId="0" borderId="0" xfId="22" applyAlignment="1">
      <alignment horizontal="center" vertical="center" wrapText="1"/>
      <protection/>
    </xf>
    <xf numFmtId="0" fontId="4" fillId="0" borderId="49" xfId="22" applyFont="1" applyBorder="1">
      <alignment/>
      <protection/>
    </xf>
    <xf numFmtId="204" fontId="4" fillId="0" borderId="51" xfId="17" applyNumberFormat="1" applyFont="1" applyFill="1" applyBorder="1" applyAlignment="1" applyProtection="1">
      <alignment/>
      <protection/>
    </xf>
    <xf numFmtId="0" fontId="6" fillId="0" borderId="82" xfId="22" applyFont="1" applyBorder="1" applyAlignment="1">
      <alignment vertical="center"/>
      <protection/>
    </xf>
    <xf numFmtId="204" fontId="6" fillId="0" borderId="79" xfId="17" applyNumberFormat="1" applyFont="1" applyFill="1" applyBorder="1" applyAlignment="1" applyProtection="1">
      <alignment vertical="center"/>
      <protection/>
    </xf>
    <xf numFmtId="204" fontId="6" fillId="0" borderId="83" xfId="17" applyNumberFormat="1" applyFont="1" applyFill="1" applyBorder="1" applyAlignment="1" applyProtection="1">
      <alignment vertical="center"/>
      <protection/>
    </xf>
    <xf numFmtId="0" fontId="4" fillId="0" borderId="0" xfId="23" applyFont="1">
      <alignment/>
      <protection/>
    </xf>
    <xf numFmtId="204" fontId="4" fillId="0" borderId="0" xfId="18" applyNumberFormat="1" applyFont="1" applyFill="1" applyBorder="1" applyAlignment="1" applyProtection="1">
      <alignment/>
      <protection/>
    </xf>
    <xf numFmtId="204" fontId="7" fillId="0" borderId="0" xfId="18" applyNumberFormat="1" applyFont="1" applyFill="1" applyBorder="1" applyAlignment="1" applyProtection="1">
      <alignment horizontal="center"/>
      <protection/>
    </xf>
    <xf numFmtId="0" fontId="0" fillId="0" borderId="0" xfId="23" applyAlignment="1">
      <alignment horizontal="center"/>
      <protection/>
    </xf>
    <xf numFmtId="204" fontId="0" fillId="0" borderId="0" xfId="18" applyNumberFormat="1" applyFont="1" applyFill="1" applyBorder="1" applyAlignment="1" applyProtection="1">
      <alignment horizontal="center"/>
      <protection/>
    </xf>
    <xf numFmtId="0" fontId="0" fillId="0" borderId="0" xfId="23">
      <alignment/>
      <protection/>
    </xf>
    <xf numFmtId="0" fontId="5" fillId="0" borderId="0" xfId="23" applyFont="1" applyAlignment="1">
      <alignment horizontal="center"/>
      <protection/>
    </xf>
    <xf numFmtId="204" fontId="5" fillId="0" borderId="0" xfId="18" applyNumberFormat="1" applyFont="1" applyFill="1" applyBorder="1" applyAlignment="1" applyProtection="1">
      <alignment horizontal="center"/>
      <protection/>
    </xf>
    <xf numFmtId="204" fontId="0" fillId="0" borderId="0" xfId="18" applyNumberFormat="1" applyFont="1" applyFill="1" applyBorder="1" applyAlignment="1" applyProtection="1">
      <alignment/>
      <protection/>
    </xf>
    <xf numFmtId="204" fontId="7" fillId="0" borderId="0" xfId="18" applyNumberFormat="1" applyFont="1" applyFill="1" applyBorder="1" applyAlignment="1" applyProtection="1">
      <alignment horizontal="right"/>
      <protection/>
    </xf>
    <xf numFmtId="0" fontId="4" fillId="0" borderId="84" xfId="23" applyFont="1" applyBorder="1">
      <alignment/>
      <protection/>
    </xf>
    <xf numFmtId="204" fontId="6" fillId="0" borderId="88" xfId="18" applyNumberFormat="1" applyFont="1" applyFill="1" applyBorder="1" applyAlignment="1" applyProtection="1">
      <alignment horizontal="center"/>
      <protection/>
    </xf>
    <xf numFmtId="204" fontId="6" fillId="0" borderId="73" xfId="18" applyNumberFormat="1" applyFont="1" applyFill="1" applyBorder="1" applyAlignment="1" applyProtection="1">
      <alignment horizontal="center"/>
      <protection/>
    </xf>
    <xf numFmtId="204" fontId="6" fillId="0" borderId="0" xfId="18" applyNumberFormat="1" applyFont="1" applyFill="1" applyBorder="1" applyAlignment="1" applyProtection="1">
      <alignment horizontal="center"/>
      <protection/>
    </xf>
    <xf numFmtId="0" fontId="6" fillId="0" borderId="89" xfId="23" applyFont="1" applyBorder="1">
      <alignment/>
      <protection/>
    </xf>
    <xf numFmtId="204" fontId="6" fillId="0" borderId="90" xfId="18" applyNumberFormat="1" applyFont="1" applyFill="1" applyBorder="1" applyAlignment="1" applyProtection="1">
      <alignment horizontal="center"/>
      <protection/>
    </xf>
    <xf numFmtId="204" fontId="6" fillId="0" borderId="91" xfId="18" applyNumberFormat="1" applyFont="1" applyFill="1" applyBorder="1" applyAlignment="1" applyProtection="1">
      <alignment horizontal="center"/>
      <protection/>
    </xf>
    <xf numFmtId="0" fontId="4" fillId="0" borderId="85" xfId="23" applyFont="1" applyBorder="1">
      <alignment/>
      <protection/>
    </xf>
    <xf numFmtId="204" fontId="6" fillId="0" borderId="92" xfId="18" applyNumberFormat="1" applyFont="1" applyFill="1" applyBorder="1" applyAlignment="1" applyProtection="1">
      <alignment horizontal="center"/>
      <protection/>
    </xf>
    <xf numFmtId="204" fontId="6" fillId="0" borderId="75" xfId="18" applyNumberFormat="1" applyFont="1" applyFill="1" applyBorder="1" applyAlignment="1" applyProtection="1">
      <alignment horizontal="center"/>
      <protection/>
    </xf>
    <xf numFmtId="204" fontId="9" fillId="0" borderId="0" xfId="18" applyNumberFormat="1" applyFont="1" applyFill="1" applyBorder="1" applyAlignment="1" applyProtection="1">
      <alignment/>
      <protection/>
    </xf>
    <xf numFmtId="204" fontId="9" fillId="0" borderId="50" xfId="18" applyNumberFormat="1" applyFont="1" applyFill="1" applyBorder="1" applyAlignment="1" applyProtection="1">
      <alignment/>
      <protection/>
    </xf>
    <xf numFmtId="204" fontId="9" fillId="0" borderId="51" xfId="18" applyNumberFormat="1" applyFont="1" applyFill="1" applyBorder="1" applyAlignment="1" applyProtection="1">
      <alignment/>
      <protection/>
    </xf>
    <xf numFmtId="0" fontId="10" fillId="0" borderId="82" xfId="23" applyFont="1" applyBorder="1" applyAlignment="1">
      <alignment vertical="center"/>
      <protection/>
    </xf>
    <xf numFmtId="204" fontId="10" fillId="0" borderId="79" xfId="18" applyNumberFormat="1" applyFont="1" applyFill="1" applyBorder="1" applyAlignment="1" applyProtection="1">
      <alignment vertical="center"/>
      <protection/>
    </xf>
    <xf numFmtId="204" fontId="10" fillId="0" borderId="83" xfId="18" applyNumberFormat="1" applyFont="1" applyFill="1" applyBorder="1" applyAlignment="1" applyProtection="1">
      <alignment vertical="center"/>
      <protection/>
    </xf>
    <xf numFmtId="204" fontId="10" fillId="0" borderId="0" xfId="18" applyNumberFormat="1" applyFont="1" applyFill="1" applyBorder="1" applyAlignment="1" applyProtection="1">
      <alignment vertical="center"/>
      <protection/>
    </xf>
    <xf numFmtId="0" fontId="9" fillId="0" borderId="0" xfId="23" applyFont="1">
      <alignment/>
      <protection/>
    </xf>
    <xf numFmtId="204" fontId="12" fillId="0" borderId="0" xfId="18" applyNumberFormat="1" applyFont="1" applyFill="1" applyBorder="1" applyAlignment="1" applyProtection="1">
      <alignment/>
      <protection/>
    </xf>
    <xf numFmtId="0" fontId="0" fillId="0" borderId="63" xfId="22" applyBorder="1">
      <alignment/>
      <protection/>
    </xf>
    <xf numFmtId="204" fontId="6" fillId="0" borderId="64" xfId="17" applyNumberFormat="1" applyFont="1" applyFill="1" applyBorder="1" applyAlignment="1" applyProtection="1">
      <alignment horizontal="center"/>
      <protection/>
    </xf>
    <xf numFmtId="204" fontId="6" fillId="0" borderId="93" xfId="17" applyNumberFormat="1" applyFont="1" applyFill="1" applyBorder="1" applyAlignment="1" applyProtection="1">
      <alignment horizontal="center"/>
      <protection/>
    </xf>
    <xf numFmtId="204" fontId="0" fillId="0" borderId="63" xfId="17" applyNumberFormat="1" applyFont="1" applyFill="1" applyBorder="1" applyAlignment="1" applyProtection="1">
      <alignment/>
      <protection/>
    </xf>
    <xf numFmtId="0" fontId="4" fillId="0" borderId="94" xfId="22" applyFont="1" applyBorder="1">
      <alignment/>
      <protection/>
    </xf>
    <xf numFmtId="204" fontId="4" fillId="0" borderId="95" xfId="17" applyNumberFormat="1" applyFont="1" applyFill="1" applyBorder="1" applyAlignment="1" applyProtection="1">
      <alignment/>
      <protection/>
    </xf>
    <xf numFmtId="204" fontId="4" fillId="0" borderId="96" xfId="17" applyNumberFormat="1" applyFont="1" applyFill="1" applyBorder="1" applyAlignment="1" applyProtection="1">
      <alignment/>
      <protection/>
    </xf>
    <xf numFmtId="204" fontId="4" fillId="0" borderId="94" xfId="17" applyNumberFormat="1" applyFont="1" applyFill="1" applyBorder="1" applyAlignment="1" applyProtection="1">
      <alignment/>
      <protection/>
    </xf>
    <xf numFmtId="0" fontId="6" fillId="0" borderId="84" xfId="22" applyFont="1" applyBorder="1" applyAlignment="1">
      <alignment horizontal="center"/>
      <protection/>
    </xf>
    <xf numFmtId="204" fontId="6" fillId="0" borderId="88" xfId="17" applyNumberFormat="1" applyFont="1" applyFill="1" applyBorder="1" applyAlignment="1" applyProtection="1">
      <alignment horizontal="center"/>
      <protection/>
    </xf>
    <xf numFmtId="204" fontId="6" fillId="0" borderId="73" xfId="17" applyNumberFormat="1" applyFont="1" applyFill="1" applyBorder="1" applyAlignment="1" applyProtection="1">
      <alignment horizontal="center"/>
      <protection/>
    </xf>
    <xf numFmtId="204" fontId="6" fillId="0" borderId="43" xfId="17" applyNumberFormat="1" applyFont="1" applyFill="1" applyBorder="1" applyAlignment="1" applyProtection="1">
      <alignment horizontal="center"/>
      <protection/>
    </xf>
    <xf numFmtId="204" fontId="6" fillId="0" borderId="44" xfId="17" applyNumberFormat="1" applyFont="1" applyFill="1" applyBorder="1" applyAlignment="1" applyProtection="1">
      <alignment horizontal="center"/>
      <protection/>
    </xf>
    <xf numFmtId="204" fontId="6" fillId="0" borderId="45" xfId="17" applyNumberFormat="1" applyFont="1" applyFill="1" applyBorder="1" applyAlignment="1" applyProtection="1">
      <alignment horizontal="center"/>
      <protection/>
    </xf>
    <xf numFmtId="0" fontId="6" fillId="0" borderId="89" xfId="22" applyFont="1" applyBorder="1" applyAlignment="1">
      <alignment horizontal="center"/>
      <protection/>
    </xf>
    <xf numFmtId="204" fontId="6" fillId="0" borderId="90" xfId="17" applyNumberFormat="1" applyFont="1" applyFill="1" applyBorder="1" applyAlignment="1" applyProtection="1">
      <alignment horizontal="center"/>
      <protection/>
    </xf>
    <xf numFmtId="204" fontId="6" fillId="0" borderId="91" xfId="17" applyNumberFormat="1" applyFont="1" applyFill="1" applyBorder="1" applyAlignment="1" applyProtection="1">
      <alignment horizontal="center"/>
      <protection/>
    </xf>
    <xf numFmtId="204" fontId="6" fillId="0" borderId="89" xfId="17" applyNumberFormat="1" applyFont="1" applyFill="1" applyBorder="1" applyAlignment="1" applyProtection="1">
      <alignment horizontal="center"/>
      <protection/>
    </xf>
    <xf numFmtId="0" fontId="6" fillId="0" borderId="85" xfId="22" applyFont="1" applyBorder="1" applyAlignment="1">
      <alignment horizontal="center"/>
      <protection/>
    </xf>
    <xf numFmtId="204" fontId="6" fillId="0" borderId="92" xfId="17" applyNumberFormat="1" applyFont="1" applyFill="1" applyBorder="1" applyAlignment="1" applyProtection="1">
      <alignment horizontal="center"/>
      <protection/>
    </xf>
    <xf numFmtId="204" fontId="6" fillId="0" borderId="75" xfId="17" applyNumberFormat="1" applyFont="1" applyFill="1" applyBorder="1" applyAlignment="1" applyProtection="1">
      <alignment horizontal="center"/>
      <protection/>
    </xf>
    <xf numFmtId="0" fontId="18" fillId="0" borderId="41" xfId="22" applyFont="1" applyBorder="1">
      <alignment/>
      <protection/>
    </xf>
    <xf numFmtId="204" fontId="6" fillId="0" borderId="54" xfId="17" applyNumberFormat="1" applyFont="1" applyFill="1" applyBorder="1" applyAlignment="1" applyProtection="1">
      <alignment/>
      <protection/>
    </xf>
    <xf numFmtId="204" fontId="18" fillId="0" borderId="41" xfId="17" applyNumberFormat="1" applyFont="1" applyFill="1" applyBorder="1" applyAlignment="1" applyProtection="1">
      <alignment/>
      <protection/>
    </xf>
    <xf numFmtId="204" fontId="18" fillId="0" borderId="49" xfId="17" applyNumberFormat="1" applyFont="1" applyFill="1" applyBorder="1" applyAlignment="1" applyProtection="1">
      <alignment/>
      <protection/>
    </xf>
    <xf numFmtId="204" fontId="6" fillId="0" borderId="50" xfId="17" applyNumberFormat="1" applyFont="1" applyFill="1" applyBorder="1" applyAlignment="1" applyProtection="1">
      <alignment/>
      <protection/>
    </xf>
    <xf numFmtId="204" fontId="4" fillId="0" borderId="97" xfId="17" applyNumberFormat="1" applyFont="1" applyFill="1" applyBorder="1" applyAlignment="1" applyProtection="1">
      <alignment/>
      <protection/>
    </xf>
    <xf numFmtId="0" fontId="18" fillId="0" borderId="49" xfId="22" applyFont="1" applyBorder="1">
      <alignment/>
      <protection/>
    </xf>
    <xf numFmtId="204" fontId="6" fillId="0" borderId="51" xfId="17" applyNumberFormat="1" applyFont="1" applyFill="1" applyBorder="1" applyAlignment="1" applyProtection="1">
      <alignment/>
      <protection/>
    </xf>
    <xf numFmtId="204" fontId="0" fillId="0" borderId="49" xfId="17" applyNumberFormat="1" applyFont="1" applyFill="1" applyBorder="1" applyAlignment="1" applyProtection="1">
      <alignment/>
      <protection/>
    </xf>
    <xf numFmtId="204" fontId="0" fillId="0" borderId="50" xfId="17" applyNumberFormat="1" applyFont="1" applyFill="1" applyBorder="1" applyAlignment="1" applyProtection="1">
      <alignment/>
      <protection/>
    </xf>
    <xf numFmtId="0" fontId="6" fillId="0" borderId="62" xfId="22" applyFont="1" applyBorder="1">
      <alignment/>
      <protection/>
    </xf>
    <xf numFmtId="204" fontId="6" fillId="0" borderId="86" xfId="17" applyNumberFormat="1" applyFont="1" applyFill="1" applyBorder="1" applyAlignment="1" applyProtection="1">
      <alignment/>
      <protection/>
    </xf>
    <xf numFmtId="204" fontId="6" fillId="0" borderId="98" xfId="17" applyNumberFormat="1" applyFont="1" applyFill="1" applyBorder="1" applyAlignment="1" applyProtection="1">
      <alignment/>
      <protection/>
    </xf>
    <xf numFmtId="204" fontId="6" fillId="0" borderId="87" xfId="17" applyNumberFormat="1" applyFont="1" applyFill="1" applyBorder="1" applyAlignment="1" applyProtection="1">
      <alignment/>
      <protection/>
    </xf>
    <xf numFmtId="204" fontId="1" fillId="0" borderId="0" xfId="17" applyNumberFormat="1" applyFont="1" applyFill="1" applyBorder="1" applyAlignment="1" applyProtection="1">
      <alignment horizontal="center"/>
      <protection/>
    </xf>
    <xf numFmtId="0" fontId="27" fillId="0" borderId="0" xfId="22" applyFont="1">
      <alignment/>
      <protection/>
    </xf>
    <xf numFmtId="204" fontId="28" fillId="0" borderId="0" xfId="17" applyNumberFormat="1" applyFont="1" applyFill="1" applyBorder="1" applyAlignment="1" applyProtection="1">
      <alignment horizontal="center"/>
      <protection/>
    </xf>
    <xf numFmtId="204" fontId="4" fillId="0" borderId="0" xfId="17" applyNumberFormat="1" applyFont="1" applyFill="1" applyBorder="1" applyAlignment="1" applyProtection="1">
      <alignment horizontal="center"/>
      <protection/>
    </xf>
    <xf numFmtId="0" fontId="6" fillId="0" borderId="41" xfId="22" applyFont="1" applyBorder="1">
      <alignment/>
      <protection/>
    </xf>
    <xf numFmtId="0" fontId="6" fillId="0" borderId="54" xfId="22" applyFont="1" applyBorder="1">
      <alignment/>
      <protection/>
    </xf>
    <xf numFmtId="204" fontId="6" fillId="0" borderId="54" xfId="17" applyNumberFormat="1" applyFont="1" applyFill="1" applyBorder="1" applyAlignment="1" applyProtection="1">
      <alignment horizontal="center"/>
      <protection/>
    </xf>
    <xf numFmtId="204" fontId="6" fillId="0" borderId="42" xfId="17" applyNumberFormat="1" applyFont="1" applyFill="1" applyBorder="1" applyAlignment="1" applyProtection="1">
      <alignment horizontal="center"/>
      <protection/>
    </xf>
    <xf numFmtId="0" fontId="6" fillId="0" borderId="86" xfId="22" applyFont="1" applyBorder="1">
      <alignment/>
      <protection/>
    </xf>
    <xf numFmtId="204" fontId="4" fillId="0" borderId="87" xfId="17" applyNumberFormat="1" applyFont="1" applyFill="1" applyBorder="1" applyAlignment="1" applyProtection="1">
      <alignment/>
      <protection/>
    </xf>
    <xf numFmtId="0" fontId="4" fillId="0" borderId="49" xfId="22" applyFont="1" applyBorder="1" applyAlignment="1">
      <alignment horizontal="right"/>
      <protection/>
    </xf>
    <xf numFmtId="0" fontId="4" fillId="0" borderId="50" xfId="22" applyFont="1" applyBorder="1">
      <alignment/>
      <protection/>
    </xf>
    <xf numFmtId="0" fontId="0" fillId="0" borderId="0" xfId="22" applyAlignment="1">
      <alignment horizontal="center"/>
      <protection/>
    </xf>
    <xf numFmtId="0" fontId="6" fillId="0" borderId="49" xfId="22" applyFont="1" applyBorder="1" applyAlignment="1">
      <alignment horizontal="right"/>
      <protection/>
    </xf>
    <xf numFmtId="0" fontId="6" fillId="0" borderId="50" xfId="22" applyFont="1" applyBorder="1">
      <alignment/>
      <protection/>
    </xf>
    <xf numFmtId="0" fontId="6" fillId="0" borderId="49" xfId="22" applyFont="1" applyBorder="1">
      <alignment/>
      <protection/>
    </xf>
    <xf numFmtId="0" fontId="7" fillId="0" borderId="49" xfId="22" applyFont="1" applyBorder="1">
      <alignment/>
      <protection/>
    </xf>
    <xf numFmtId="0" fontId="7" fillId="0" borderId="50" xfId="22" applyFont="1" applyBorder="1">
      <alignment/>
      <protection/>
    </xf>
    <xf numFmtId="204" fontId="7" fillId="0" borderId="50" xfId="17" applyNumberFormat="1" applyFont="1" applyFill="1" applyBorder="1" applyAlignment="1" applyProtection="1">
      <alignment/>
      <protection/>
    </xf>
    <xf numFmtId="204" fontId="7" fillId="0" borderId="51" xfId="17" applyNumberFormat="1" applyFont="1" applyFill="1" applyBorder="1" applyAlignment="1" applyProtection="1">
      <alignment/>
      <protection/>
    </xf>
    <xf numFmtId="0" fontId="6" fillId="0" borderId="43" xfId="22" applyFont="1" applyBorder="1">
      <alignment/>
      <protection/>
    </xf>
    <xf numFmtId="0" fontId="6" fillId="0" borderId="44" xfId="22" applyFont="1" applyBorder="1">
      <alignment/>
      <protection/>
    </xf>
    <xf numFmtId="204" fontId="6" fillId="0" borderId="44" xfId="17" applyNumberFormat="1" applyFont="1" applyFill="1" applyBorder="1" applyAlignment="1" applyProtection="1">
      <alignment/>
      <protection/>
    </xf>
    <xf numFmtId="204" fontId="6" fillId="0" borderId="45" xfId="17" applyNumberFormat="1" applyFont="1" applyFill="1" applyBorder="1" applyAlignment="1" applyProtection="1">
      <alignment/>
      <protection/>
    </xf>
    <xf numFmtId="204" fontId="4" fillId="0" borderId="45" xfId="17" applyNumberFormat="1" applyFont="1" applyFill="1" applyBorder="1" applyAlignment="1" applyProtection="1">
      <alignment/>
      <protection/>
    </xf>
    <xf numFmtId="0" fontId="4" fillId="0" borderId="62" xfId="22" applyFont="1" applyBorder="1">
      <alignment/>
      <protection/>
    </xf>
    <xf numFmtId="0" fontId="4" fillId="0" borderId="86" xfId="22" applyFont="1" applyBorder="1">
      <alignment/>
      <protection/>
    </xf>
    <xf numFmtId="204" fontId="4" fillId="0" borderId="86" xfId="17" applyNumberFormat="1" applyFont="1" applyFill="1" applyBorder="1" applyAlignment="1" applyProtection="1">
      <alignment/>
      <protection/>
    </xf>
    <xf numFmtId="0" fontId="4" fillId="0" borderId="0" xfId="22" applyFont="1" applyAlignment="1">
      <alignment horizontal="right"/>
      <protection/>
    </xf>
    <xf numFmtId="204" fontId="5" fillId="0" borderId="0" xfId="17" applyNumberFormat="1" applyFont="1" applyFill="1" applyBorder="1" applyAlignment="1" applyProtection="1">
      <alignment horizontal="center"/>
      <protection/>
    </xf>
    <xf numFmtId="0" fontId="28" fillId="2" borderId="41" xfId="22" applyFont="1" applyFill="1" applyBorder="1" applyAlignment="1">
      <alignment horizontal="center" vertical="center" wrapText="1"/>
      <protection/>
    </xf>
    <xf numFmtId="0" fontId="28" fillId="2" borderId="54" xfId="22" applyFont="1" applyFill="1" applyBorder="1" applyAlignment="1">
      <alignment horizontal="center" vertical="center" wrapText="1"/>
      <protection/>
    </xf>
    <xf numFmtId="204" fontId="28" fillId="2" borderId="54" xfId="17" applyNumberFormat="1" applyFont="1" applyFill="1" applyBorder="1" applyAlignment="1" applyProtection="1">
      <alignment horizontal="center" vertical="center" wrapText="1"/>
      <protection/>
    </xf>
    <xf numFmtId="204" fontId="28" fillId="2" borderId="99" xfId="17" applyNumberFormat="1" applyFont="1" applyFill="1" applyBorder="1" applyAlignment="1" applyProtection="1">
      <alignment horizontal="center" vertical="center" wrapText="1"/>
      <protection/>
    </xf>
    <xf numFmtId="204" fontId="28" fillId="2" borderId="42" xfId="17" applyNumberFormat="1" applyFont="1" applyFill="1" applyBorder="1" applyAlignment="1" applyProtection="1">
      <alignment horizontal="center" vertical="center" wrapText="1"/>
      <protection/>
    </xf>
    <xf numFmtId="0" fontId="0" fillId="0" borderId="0" xfId="22" applyAlignment="1">
      <alignment vertical="center" wrapText="1"/>
      <protection/>
    </xf>
    <xf numFmtId="0" fontId="4" fillId="2" borderId="41" xfId="22" applyFont="1" applyFill="1" applyBorder="1" applyAlignment="1">
      <alignment horizontal="right"/>
      <protection/>
    </xf>
    <xf numFmtId="0" fontId="4" fillId="2" borderId="54" xfId="22" applyFont="1" applyFill="1" applyBorder="1">
      <alignment/>
      <protection/>
    </xf>
    <xf numFmtId="204" fontId="4" fillId="0" borderId="99" xfId="17" applyNumberFormat="1" applyFont="1" applyFill="1" applyBorder="1" applyAlignment="1" applyProtection="1">
      <alignment/>
      <protection/>
    </xf>
    <xf numFmtId="0" fontId="4" fillId="2" borderId="49" xfId="22" applyFont="1" applyFill="1" applyBorder="1" applyAlignment="1">
      <alignment horizontal="right"/>
      <protection/>
    </xf>
    <xf numFmtId="0" fontId="4" fillId="2" borderId="50" xfId="22" applyFont="1" applyFill="1" applyBorder="1">
      <alignment/>
      <protection/>
    </xf>
    <xf numFmtId="0" fontId="7" fillId="2" borderId="50" xfId="22" applyFont="1" applyFill="1" applyBorder="1">
      <alignment/>
      <protection/>
    </xf>
    <xf numFmtId="204" fontId="7" fillId="0" borderId="97" xfId="17" applyNumberFormat="1" applyFont="1" applyFill="1" applyBorder="1" applyAlignment="1" applyProtection="1">
      <alignment/>
      <protection/>
    </xf>
    <xf numFmtId="0" fontId="4" fillId="2" borderId="62" xfId="22" applyFont="1" applyFill="1" applyBorder="1" applyAlignment="1">
      <alignment horizontal="right"/>
      <protection/>
    </xf>
    <xf numFmtId="0" fontId="7" fillId="2" borderId="86" xfId="22" applyFont="1" applyFill="1" applyBorder="1">
      <alignment/>
      <protection/>
    </xf>
    <xf numFmtId="204" fontId="7" fillId="0" borderId="86" xfId="17" applyNumberFormat="1" applyFont="1" applyFill="1" applyBorder="1" applyAlignment="1" applyProtection="1">
      <alignment/>
      <protection/>
    </xf>
    <xf numFmtId="204" fontId="7" fillId="0" borderId="98" xfId="17" applyNumberFormat="1" applyFont="1" applyFill="1" applyBorder="1" applyAlignment="1" applyProtection="1">
      <alignment/>
      <protection/>
    </xf>
    <xf numFmtId="0" fontId="4" fillId="2" borderId="0" xfId="22" applyFont="1" applyFill="1" applyAlignment="1">
      <alignment horizontal="right"/>
      <protection/>
    </xf>
    <xf numFmtId="0" fontId="4" fillId="2" borderId="0" xfId="22" applyFont="1" applyFill="1">
      <alignment/>
      <protection/>
    </xf>
    <xf numFmtId="0" fontId="0" fillId="0" borderId="0" xfId="22" applyAlignment="1">
      <alignment horizontal="right"/>
      <protection/>
    </xf>
    <xf numFmtId="204" fontId="28" fillId="0" borderId="0" xfId="17" applyNumberFormat="1" applyFont="1" applyFill="1" applyBorder="1" applyAlignment="1" applyProtection="1">
      <alignment/>
      <protection/>
    </xf>
    <xf numFmtId="0" fontId="28" fillId="0" borderId="0" xfId="22" applyFont="1" applyAlignment="1">
      <alignment horizontal="center"/>
      <protection/>
    </xf>
    <xf numFmtId="204" fontId="27" fillId="0" borderId="0" xfId="17" applyNumberFormat="1" applyFont="1" applyFill="1" applyBorder="1" applyAlignment="1" applyProtection="1">
      <alignment/>
      <protection/>
    </xf>
    <xf numFmtId="0" fontId="28" fillId="0" borderId="90" xfId="22" applyFont="1" applyBorder="1" applyAlignment="1">
      <alignment horizontal="center"/>
      <protection/>
    </xf>
    <xf numFmtId="0" fontId="27" fillId="0" borderId="5" xfId="22" applyFont="1" applyBorder="1">
      <alignment/>
      <protection/>
    </xf>
    <xf numFmtId="0" fontId="27" fillId="0" borderId="1" xfId="22" applyFont="1" applyBorder="1" applyAlignment="1">
      <alignment horizontal="center"/>
      <protection/>
    </xf>
    <xf numFmtId="1" fontId="27" fillId="0" borderId="1" xfId="22" applyNumberFormat="1" applyFont="1" applyBorder="1" applyAlignment="1">
      <alignment horizontal="left" indent="3"/>
      <protection/>
    </xf>
    <xf numFmtId="10" fontId="27" fillId="0" borderId="4" xfId="22" applyNumberFormat="1" applyFont="1" applyBorder="1" applyAlignment="1">
      <alignment horizontal="right"/>
      <protection/>
    </xf>
    <xf numFmtId="204" fontId="27" fillId="0" borderId="1" xfId="17" applyNumberFormat="1" applyFont="1" applyFill="1" applyBorder="1" applyAlignment="1" applyProtection="1">
      <alignment/>
      <protection/>
    </xf>
    <xf numFmtId="0" fontId="27" fillId="0" borderId="8" xfId="22" applyFont="1" applyBorder="1">
      <alignment/>
      <protection/>
    </xf>
    <xf numFmtId="204" fontId="27" fillId="0" borderId="9" xfId="17" applyNumberFormat="1" applyFont="1" applyFill="1" applyBorder="1" applyAlignment="1" applyProtection="1">
      <alignment/>
      <protection/>
    </xf>
    <xf numFmtId="10" fontId="27" fillId="0" borderId="10" xfId="22" applyNumberFormat="1" applyFont="1" applyBorder="1" applyAlignment="1">
      <alignment horizontal="right"/>
      <protection/>
    </xf>
    <xf numFmtId="0" fontId="28" fillId="0" borderId="100" xfId="22" applyFont="1" applyBorder="1" applyAlignment="1">
      <alignment vertical="center"/>
      <protection/>
    </xf>
    <xf numFmtId="204" fontId="28" fillId="0" borderId="101" xfId="17" applyNumberFormat="1" applyFont="1" applyFill="1" applyBorder="1" applyAlignment="1" applyProtection="1">
      <alignment vertical="center"/>
      <protection/>
    </xf>
    <xf numFmtId="10" fontId="27" fillId="0" borderId="102" xfId="22" applyNumberFormat="1" applyFont="1" applyBorder="1" applyAlignment="1">
      <alignment horizontal="right"/>
      <protection/>
    </xf>
    <xf numFmtId="0" fontId="28" fillId="0" borderId="103" xfId="22" applyFont="1" applyBorder="1" applyAlignment="1">
      <alignment vertical="center"/>
      <protection/>
    </xf>
    <xf numFmtId="204" fontId="28" fillId="0" borderId="104" xfId="17" applyNumberFormat="1" applyFont="1" applyFill="1" applyBorder="1" applyAlignment="1" applyProtection="1">
      <alignment vertical="center"/>
      <protection/>
    </xf>
    <xf numFmtId="10" fontId="27" fillId="0" borderId="105" xfId="22" applyNumberFormat="1" applyFont="1" applyBorder="1" applyAlignment="1">
      <alignment horizontal="right"/>
      <protection/>
    </xf>
    <xf numFmtId="0" fontId="27" fillId="0" borderId="5" xfId="22" applyFont="1" applyBorder="1" applyAlignment="1">
      <alignment vertical="center"/>
      <protection/>
    </xf>
    <xf numFmtId="204" fontId="27" fillId="0" borderId="1" xfId="17" applyNumberFormat="1" applyFont="1" applyFill="1" applyBorder="1" applyAlignment="1" applyProtection="1">
      <alignment vertical="center"/>
      <protection/>
    </xf>
    <xf numFmtId="0" fontId="28" fillId="0" borderId="0" xfId="22" applyFont="1">
      <alignment/>
      <protection/>
    </xf>
    <xf numFmtId="0" fontId="11" fillId="0" borderId="0" xfId="22" applyFont="1" applyAlignment="1">
      <alignment horizontal="center"/>
      <protection/>
    </xf>
    <xf numFmtId="0" fontId="33" fillId="0" borderId="0" xfId="22" applyFont="1" applyAlignment="1">
      <alignment horizontal="center"/>
      <protection/>
    </xf>
    <xf numFmtId="0" fontId="33" fillId="0" borderId="0" xfId="22" applyFont="1" applyAlignment="1">
      <alignment horizontal="right"/>
      <protection/>
    </xf>
    <xf numFmtId="0" fontId="27" fillId="0" borderId="63" xfId="22" applyFont="1" applyBorder="1">
      <alignment/>
      <protection/>
    </xf>
    <xf numFmtId="0" fontId="28" fillId="0" borderId="7" xfId="22" applyFont="1" applyBorder="1" applyAlignment="1">
      <alignment horizontal="center"/>
      <protection/>
    </xf>
    <xf numFmtId="0" fontId="28" fillId="0" borderId="65" xfId="22" applyFont="1" applyBorder="1" applyAlignment="1">
      <alignment horizontal="center" vertical="center"/>
      <protection/>
    </xf>
    <xf numFmtId="0" fontId="28" fillId="0" borderId="16" xfId="22" applyFont="1" applyBorder="1" applyAlignment="1">
      <alignment horizontal="center" vertical="center" wrapText="1"/>
      <protection/>
    </xf>
    <xf numFmtId="0" fontId="28" fillId="0" borderId="14" xfId="22" applyFont="1" applyBorder="1" applyAlignment="1">
      <alignment horizontal="center" vertical="center"/>
      <protection/>
    </xf>
    <xf numFmtId="0" fontId="28" fillId="0" borderId="15" xfId="22" applyFont="1" applyBorder="1" applyAlignment="1">
      <alignment horizontal="center" vertical="center"/>
      <protection/>
    </xf>
    <xf numFmtId="0" fontId="27" fillId="0" borderId="40" xfId="22" applyFont="1" applyBorder="1">
      <alignment/>
      <protection/>
    </xf>
    <xf numFmtId="204" fontId="27" fillId="0" borderId="7" xfId="17" applyNumberFormat="1" applyFont="1" applyFill="1" applyBorder="1" applyAlignment="1" applyProtection="1">
      <alignment/>
      <protection/>
    </xf>
    <xf numFmtId="204" fontId="27" fillId="0" borderId="2" xfId="17" applyNumberFormat="1" applyFont="1" applyFill="1" applyBorder="1" applyAlignment="1" applyProtection="1">
      <alignment/>
      <protection/>
    </xf>
    <xf numFmtId="204" fontId="27" fillId="0" borderId="3" xfId="17" applyNumberFormat="1" applyFont="1" applyFill="1" applyBorder="1" applyAlignment="1" applyProtection="1">
      <alignment/>
      <protection/>
    </xf>
    <xf numFmtId="0" fontId="27" fillId="0" borderId="38" xfId="22" applyFont="1" applyBorder="1">
      <alignment/>
      <protection/>
    </xf>
    <xf numFmtId="204" fontId="27" fillId="0" borderId="5" xfId="17" applyNumberFormat="1" applyFont="1" applyFill="1" applyBorder="1" applyAlignment="1" applyProtection="1">
      <alignment/>
      <protection/>
    </xf>
    <xf numFmtId="204" fontId="27" fillId="0" borderId="4" xfId="17" applyNumberFormat="1" applyFont="1" applyFill="1" applyBorder="1" applyAlignment="1" applyProtection="1">
      <alignment/>
      <protection/>
    </xf>
    <xf numFmtId="0" fontId="27" fillId="0" borderId="106" xfId="22" applyFont="1" applyBorder="1">
      <alignment/>
      <protection/>
    </xf>
    <xf numFmtId="204" fontId="27" fillId="0" borderId="8" xfId="17" applyNumberFormat="1" applyFont="1" applyFill="1" applyBorder="1" applyAlignment="1" applyProtection="1">
      <alignment/>
      <protection/>
    </xf>
    <xf numFmtId="204" fontId="27" fillId="0" borderId="10" xfId="17" applyNumberFormat="1" applyFont="1" applyFill="1" applyBorder="1" applyAlignment="1" applyProtection="1">
      <alignment/>
      <protection/>
    </xf>
    <xf numFmtId="0" fontId="27" fillId="0" borderId="65" xfId="22" applyFont="1" applyBorder="1">
      <alignment/>
      <protection/>
    </xf>
    <xf numFmtId="204" fontId="27" fillId="0" borderId="33" xfId="17" applyNumberFormat="1" applyFont="1" applyFill="1" applyBorder="1" applyAlignment="1" applyProtection="1">
      <alignment/>
      <protection/>
    </xf>
    <xf numFmtId="204" fontId="27" fillId="0" borderId="27" xfId="17" applyNumberFormat="1" applyFont="1" applyFill="1" applyBorder="1" applyAlignment="1" applyProtection="1">
      <alignment/>
      <protection/>
    </xf>
    <xf numFmtId="204" fontId="27" fillId="0" borderId="28" xfId="17" applyNumberFormat="1" applyFont="1" applyFill="1" applyBorder="1" applyAlignment="1" applyProtection="1">
      <alignment/>
      <protection/>
    </xf>
    <xf numFmtId="0" fontId="28" fillId="0" borderId="65" xfId="22" applyFont="1" applyBorder="1">
      <alignment/>
      <protection/>
    </xf>
    <xf numFmtId="204" fontId="28" fillId="0" borderId="5" xfId="17" applyNumberFormat="1" applyFont="1" applyFill="1" applyBorder="1" applyAlignment="1" applyProtection="1">
      <alignment/>
      <protection/>
    </xf>
    <xf numFmtId="204" fontId="28" fillId="0" borderId="1" xfId="17" applyNumberFormat="1" applyFont="1" applyFill="1" applyBorder="1" applyAlignment="1" applyProtection="1">
      <alignment/>
      <protection/>
    </xf>
    <xf numFmtId="204" fontId="28" fillId="0" borderId="4" xfId="17" applyNumberFormat="1" applyFont="1" applyFill="1" applyBorder="1" applyAlignment="1" applyProtection="1">
      <alignment/>
      <protection/>
    </xf>
    <xf numFmtId="0" fontId="28" fillId="0" borderId="94" xfId="22" applyFont="1" applyBorder="1">
      <alignment/>
      <protection/>
    </xf>
    <xf numFmtId="0" fontId="28" fillId="0" borderId="8" xfId="22" applyFont="1" applyBorder="1">
      <alignment/>
      <protection/>
    </xf>
    <xf numFmtId="0" fontId="28" fillId="0" borderId="9" xfId="22" applyFont="1" applyBorder="1">
      <alignment/>
      <protection/>
    </xf>
    <xf numFmtId="0" fontId="28" fillId="0" borderId="10" xfId="22" applyFont="1" applyBorder="1">
      <alignment/>
      <protection/>
    </xf>
    <xf numFmtId="0" fontId="6" fillId="0" borderId="0" xfId="22" applyFont="1" applyAlignment="1">
      <alignment horizontal="center" vertical="center" wrapText="1"/>
      <protection/>
    </xf>
    <xf numFmtId="0" fontId="6" fillId="0" borderId="2" xfId="22" applyFont="1" applyBorder="1" applyAlignment="1">
      <alignment horizontal="center" wrapText="1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4" fillId="0" borderId="33" xfId="22" applyFont="1" applyBorder="1">
      <alignment/>
      <protection/>
    </xf>
    <xf numFmtId="0" fontId="4" fillId="0" borderId="27" xfId="22" applyFont="1" applyBorder="1">
      <alignment/>
      <protection/>
    </xf>
    <xf numFmtId="3" fontId="4" fillId="0" borderId="27" xfId="22" applyNumberFormat="1" applyFont="1" applyBorder="1">
      <alignment/>
      <protection/>
    </xf>
    <xf numFmtId="3" fontId="4" fillId="0" borderId="28" xfId="22" applyNumberFormat="1" applyFont="1" applyBorder="1">
      <alignment/>
      <protection/>
    </xf>
    <xf numFmtId="3" fontId="4" fillId="0" borderId="1" xfId="22" applyNumberFormat="1" applyFont="1" applyBorder="1">
      <alignment/>
      <protection/>
    </xf>
    <xf numFmtId="3" fontId="4" fillId="0" borderId="4" xfId="22" applyNumberFormat="1" applyFont="1" applyBorder="1">
      <alignment/>
      <protection/>
    </xf>
    <xf numFmtId="0" fontId="4" fillId="0" borderId="16" xfId="22" applyFont="1" applyBorder="1">
      <alignment/>
      <protection/>
    </xf>
    <xf numFmtId="0" fontId="4" fillId="0" borderId="14" xfId="22" applyFont="1" applyBorder="1">
      <alignment/>
      <protection/>
    </xf>
    <xf numFmtId="3" fontId="4" fillId="0" borderId="14" xfId="22" applyNumberFormat="1" applyFont="1" applyBorder="1">
      <alignment/>
      <protection/>
    </xf>
    <xf numFmtId="3" fontId="4" fillId="0" borderId="15" xfId="22" applyNumberFormat="1" applyFont="1" applyBorder="1">
      <alignment/>
      <protection/>
    </xf>
    <xf numFmtId="0" fontId="6" fillId="0" borderId="35" xfId="22" applyFont="1" applyBorder="1" applyAlignment="1">
      <alignment vertical="center"/>
      <protection/>
    </xf>
    <xf numFmtId="0" fontId="6" fillId="0" borderId="36" xfId="22" applyFont="1" applyBorder="1" applyAlignment="1">
      <alignment vertical="center"/>
      <protection/>
    </xf>
    <xf numFmtId="3" fontId="6" fillId="0" borderId="36" xfId="22" applyNumberFormat="1" applyFont="1" applyBorder="1" applyAlignment="1">
      <alignment vertical="center"/>
      <protection/>
    </xf>
    <xf numFmtId="3" fontId="6" fillId="0" borderId="37" xfId="22" applyNumberFormat="1" applyFont="1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11" fillId="0" borderId="0" xfId="23" applyFont="1" applyAlignment="1">
      <alignment horizontal="right"/>
      <protection/>
    </xf>
    <xf numFmtId="0" fontId="10" fillId="0" borderId="54" xfId="23" applyFont="1" applyBorder="1" applyAlignment="1">
      <alignment horizontal="left"/>
      <protection/>
    </xf>
    <xf numFmtId="0" fontId="10" fillId="0" borderId="54" xfId="23" applyFont="1" applyBorder="1">
      <alignment/>
      <protection/>
    </xf>
    <xf numFmtId="0" fontId="10" fillId="0" borderId="65" xfId="23" applyFont="1" applyBorder="1" applyAlignment="1">
      <alignment horizontal="center"/>
      <protection/>
    </xf>
    <xf numFmtId="0" fontId="10" fillId="0" borderId="62" xfId="23" applyFont="1" applyBorder="1" applyAlignment="1">
      <alignment vertical="center"/>
      <protection/>
    </xf>
    <xf numFmtId="0" fontId="10" fillId="0" borderId="86" xfId="23" applyFont="1" applyBorder="1" applyAlignment="1">
      <alignment horizontal="right" vertical="center"/>
      <protection/>
    </xf>
    <xf numFmtId="0" fontId="10" fillId="0" borderId="86" xfId="23" applyFont="1" applyBorder="1" applyAlignment="1">
      <alignment vertical="center"/>
      <protection/>
    </xf>
    <xf numFmtId="0" fontId="10" fillId="0" borderId="86" xfId="23" applyFont="1" applyBorder="1" applyAlignment="1">
      <alignment horizontal="center" vertical="center"/>
      <protection/>
    </xf>
    <xf numFmtId="0" fontId="10" fillId="0" borderId="62" xfId="23" applyFont="1" applyBorder="1" applyAlignment="1">
      <alignment horizontal="center" vertical="center"/>
      <protection/>
    </xf>
    <xf numFmtId="0" fontId="10" fillId="0" borderId="98" xfId="23" applyFont="1" applyBorder="1" applyAlignment="1">
      <alignment horizontal="center" vertical="center"/>
      <protection/>
    </xf>
    <xf numFmtId="0" fontId="0" fillId="0" borderId="65" xfId="23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9" fillId="0" borderId="107" xfId="23" applyFont="1" applyBorder="1" applyAlignment="1">
      <alignment horizontal="right"/>
      <protection/>
    </xf>
    <xf numFmtId="0" fontId="9" fillId="0" borderId="77" xfId="23" applyFont="1" applyBorder="1" applyAlignment="1">
      <alignment horizontal="right"/>
      <protection/>
    </xf>
    <xf numFmtId="0" fontId="9" fillId="0" borderId="77" xfId="23" applyFont="1" applyBorder="1">
      <alignment/>
      <protection/>
    </xf>
    <xf numFmtId="3" fontId="9" fillId="0" borderId="27" xfId="23" applyNumberFormat="1" applyFont="1" applyBorder="1">
      <alignment/>
      <protection/>
    </xf>
    <xf numFmtId="3" fontId="9" fillId="0" borderId="77" xfId="23" applyNumberFormat="1" applyFont="1" applyBorder="1">
      <alignment/>
      <protection/>
    </xf>
    <xf numFmtId="0" fontId="9" fillId="0" borderId="49" xfId="23" applyFont="1" applyBorder="1" applyAlignment="1">
      <alignment horizontal="right"/>
      <protection/>
    </xf>
    <xf numFmtId="0" fontId="9" fillId="0" borderId="50" xfId="23" applyFont="1" applyBorder="1" applyAlignment="1">
      <alignment horizontal="right"/>
      <protection/>
    </xf>
    <xf numFmtId="0" fontId="9" fillId="0" borderId="50" xfId="23" applyFont="1" applyBorder="1">
      <alignment/>
      <protection/>
    </xf>
    <xf numFmtId="3" fontId="9" fillId="0" borderId="1" xfId="23" applyNumberFormat="1" applyFont="1" applyBorder="1">
      <alignment/>
      <protection/>
    </xf>
    <xf numFmtId="3" fontId="9" fillId="0" borderId="50" xfId="23" applyNumberFormat="1" applyFont="1" applyBorder="1">
      <alignment/>
      <protection/>
    </xf>
    <xf numFmtId="0" fontId="10" fillId="0" borderId="50" xfId="23" applyFont="1" applyBorder="1" applyAlignment="1">
      <alignment horizontal="right"/>
      <protection/>
    </xf>
    <xf numFmtId="0" fontId="10" fillId="0" borderId="50" xfId="23" applyFont="1" applyBorder="1">
      <alignment/>
      <protection/>
    </xf>
    <xf numFmtId="0" fontId="9" fillId="0" borderId="50" xfId="23" applyFont="1" applyBorder="1" applyAlignment="1">
      <alignment horizontal="right" vertical="center" wrapText="1"/>
      <protection/>
    </xf>
    <xf numFmtId="0" fontId="9" fillId="0" borderId="50" xfId="23" applyFont="1" applyBorder="1" applyAlignment="1">
      <alignment horizontal="left" vertical="center" wrapText="1"/>
      <protection/>
    </xf>
    <xf numFmtId="3" fontId="9" fillId="0" borderId="1" xfId="23" applyNumberFormat="1" applyFont="1" applyBorder="1" applyAlignment="1">
      <alignment horizontal="center" vertical="center" wrapText="1"/>
      <protection/>
    </xf>
    <xf numFmtId="3" fontId="9" fillId="0" borderId="50" xfId="23" applyNumberFormat="1" applyFont="1" applyBorder="1" applyAlignment="1">
      <alignment horizontal="center" vertical="center" wrapText="1"/>
      <protection/>
    </xf>
    <xf numFmtId="0" fontId="11" fillId="0" borderId="50" xfId="23" applyFont="1" applyBorder="1" applyAlignment="1">
      <alignment horizontal="left" vertical="center" wrapText="1"/>
      <protection/>
    </xf>
    <xf numFmtId="0" fontId="0" fillId="0" borderId="0" xfId="23" applyAlignment="1">
      <alignment horizontal="center" vertical="center" wrapText="1"/>
      <protection/>
    </xf>
    <xf numFmtId="3" fontId="10" fillId="0" borderId="1" xfId="23" applyNumberFormat="1" applyFont="1" applyBorder="1">
      <alignment/>
      <protection/>
    </xf>
    <xf numFmtId="3" fontId="10" fillId="0" borderId="50" xfId="23" applyNumberFormat="1" applyFont="1" applyBorder="1">
      <alignment/>
      <protection/>
    </xf>
    <xf numFmtId="0" fontId="11" fillId="0" borderId="50" xfId="23" applyFont="1" applyBorder="1">
      <alignment/>
      <protection/>
    </xf>
    <xf numFmtId="0" fontId="9" fillId="0" borderId="50" xfId="23" applyFont="1" applyBorder="1" applyAlignment="1">
      <alignment horizontal="right" vertical="center"/>
      <protection/>
    </xf>
    <xf numFmtId="0" fontId="9" fillId="0" borderId="50" xfId="23" applyFont="1" applyBorder="1" applyAlignment="1">
      <alignment vertical="center"/>
      <protection/>
    </xf>
    <xf numFmtId="3" fontId="9" fillId="0" borderId="1" xfId="23" applyNumberFormat="1" applyFont="1" applyBorder="1" applyAlignment="1">
      <alignment vertical="center"/>
      <protection/>
    </xf>
    <xf numFmtId="3" fontId="9" fillId="0" borderId="50" xfId="23" applyNumberFormat="1" applyFont="1" applyBorder="1" applyAlignment="1">
      <alignment vertical="center"/>
      <protection/>
    </xf>
    <xf numFmtId="0" fontId="10" fillId="0" borderId="50" xfId="23" applyFont="1" applyBorder="1" applyAlignment="1">
      <alignment horizontal="right" vertical="center" wrapText="1"/>
      <protection/>
    </xf>
    <xf numFmtId="205" fontId="9" fillId="0" borderId="49" xfId="23" applyNumberFormat="1" applyFont="1" applyBorder="1" applyAlignment="1">
      <alignment horizontal="right"/>
      <protection/>
    </xf>
    <xf numFmtId="49" fontId="11" fillId="0" borderId="50" xfId="23" applyNumberFormat="1" applyFont="1" applyBorder="1">
      <alignment/>
      <protection/>
    </xf>
    <xf numFmtId="49" fontId="9" fillId="0" borderId="50" xfId="23" applyNumberFormat="1" applyFont="1" applyBorder="1">
      <alignment/>
      <protection/>
    </xf>
    <xf numFmtId="0" fontId="10" fillId="0" borderId="50" xfId="23" applyFont="1" applyBorder="1" applyAlignment="1">
      <alignment horizontal="left"/>
      <protection/>
    </xf>
    <xf numFmtId="0" fontId="9" fillId="0" borderId="43" xfId="23" applyFont="1" applyBorder="1" applyAlignment="1">
      <alignment horizontal="right"/>
      <protection/>
    </xf>
    <xf numFmtId="0" fontId="10" fillId="0" borderId="44" xfId="23" applyFont="1" applyBorder="1" applyAlignment="1">
      <alignment horizontal="right"/>
      <protection/>
    </xf>
    <xf numFmtId="0" fontId="10" fillId="0" borderId="44" xfId="23" applyFont="1" applyBorder="1">
      <alignment/>
      <protection/>
    </xf>
    <xf numFmtId="3" fontId="10" fillId="0" borderId="14" xfId="23" applyNumberFormat="1" applyFont="1" applyBorder="1">
      <alignment/>
      <protection/>
    </xf>
    <xf numFmtId="3" fontId="10" fillId="0" borderId="44" xfId="23" applyNumberFormat="1" applyFont="1" applyBorder="1">
      <alignment/>
      <protection/>
    </xf>
    <xf numFmtId="0" fontId="9" fillId="0" borderId="90" xfId="23" applyFont="1" applyBorder="1" applyAlignment="1">
      <alignment horizontal="right"/>
      <protection/>
    </xf>
    <xf numFmtId="0" fontId="9" fillId="0" borderId="44" xfId="23" applyFont="1" applyBorder="1">
      <alignment/>
      <protection/>
    </xf>
    <xf numFmtId="0" fontId="9" fillId="0" borderId="82" xfId="23" applyFont="1" applyBorder="1" applyAlignment="1">
      <alignment horizontal="right"/>
      <protection/>
    </xf>
    <xf numFmtId="0" fontId="10" fillId="0" borderId="79" xfId="23" applyFont="1" applyBorder="1">
      <alignment/>
      <protection/>
    </xf>
    <xf numFmtId="3" fontId="10" fillId="0" borderId="36" xfId="23" applyNumberFormat="1" applyFont="1" applyBorder="1">
      <alignment/>
      <protection/>
    </xf>
    <xf numFmtId="3" fontId="10" fillId="0" borderId="79" xfId="23" applyNumberFormat="1" applyFont="1" applyBorder="1">
      <alignment/>
      <protection/>
    </xf>
    <xf numFmtId="0" fontId="10" fillId="0" borderId="79" xfId="23" applyFont="1" applyBorder="1" applyAlignment="1">
      <alignment horizontal="left"/>
      <protection/>
    </xf>
    <xf numFmtId="0" fontId="9" fillId="0" borderId="79" xfId="23" applyFont="1" applyBorder="1">
      <alignment/>
      <protection/>
    </xf>
    <xf numFmtId="0" fontId="9" fillId="0" borderId="0" xfId="23" applyFont="1" applyAlignment="1">
      <alignment horizontal="right"/>
      <protection/>
    </xf>
    <xf numFmtId="3" fontId="9" fillId="0" borderId="5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7" fillId="0" borderId="108" xfId="0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26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0" fontId="11" fillId="0" borderId="26" xfId="0" applyFont="1" applyBorder="1" applyAlignment="1">
      <alignment/>
    </xf>
    <xf numFmtId="0" fontId="11" fillId="0" borderId="109" xfId="0" applyFont="1" applyBorder="1" applyAlignment="1">
      <alignment/>
    </xf>
    <xf numFmtId="0" fontId="6" fillId="0" borderId="21" xfId="0" applyFont="1" applyBorder="1" applyAlignment="1">
      <alignment/>
    </xf>
    <xf numFmtId="165" fontId="4" fillId="0" borderId="5" xfId="15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0" fontId="7" fillId="0" borderId="110" xfId="0" applyFont="1" applyBorder="1" applyAlignment="1">
      <alignment/>
    </xf>
    <xf numFmtId="165" fontId="4" fillId="0" borderId="16" xfId="15" applyNumberFormat="1" applyFont="1" applyBorder="1" applyAlignment="1">
      <alignment/>
    </xf>
    <xf numFmtId="165" fontId="4" fillId="0" borderId="14" xfId="15" applyNumberFormat="1" applyFont="1" applyBorder="1" applyAlignment="1">
      <alignment/>
    </xf>
    <xf numFmtId="165" fontId="4" fillId="0" borderId="15" xfId="15" applyNumberFormat="1" applyFont="1" applyBorder="1" applyAlignment="1">
      <alignment/>
    </xf>
    <xf numFmtId="0" fontId="9" fillId="0" borderId="6" xfId="0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0" fontId="4" fillId="0" borderId="49" xfId="23" applyFont="1" applyBorder="1">
      <alignment/>
      <protection/>
    </xf>
    <xf numFmtId="0" fontId="6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08" xfId="0" applyFont="1" applyBorder="1" applyAlignment="1">
      <alignment/>
    </xf>
    <xf numFmtId="0" fontId="27" fillId="0" borderId="33" xfId="22" applyFont="1" applyBorder="1">
      <alignment/>
      <protection/>
    </xf>
    <xf numFmtId="0" fontId="27" fillId="0" borderId="27" xfId="22" applyFont="1" applyBorder="1" applyAlignment="1">
      <alignment horizontal="center"/>
      <protection/>
    </xf>
    <xf numFmtId="10" fontId="27" fillId="0" borderId="28" xfId="22" applyNumberFormat="1" applyFont="1" applyBorder="1" applyAlignment="1">
      <alignment horizontal="right"/>
      <protection/>
    </xf>
    <xf numFmtId="0" fontId="28" fillId="0" borderId="1" xfId="22" applyFont="1" applyBorder="1" applyAlignment="1">
      <alignment horizontal="center"/>
      <protection/>
    </xf>
    <xf numFmtId="0" fontId="27" fillId="0" borderId="1" xfId="22" applyFont="1" applyBorder="1" applyAlignment="1">
      <alignment horizontal="center"/>
      <protection/>
    </xf>
    <xf numFmtId="0" fontId="32" fillId="0" borderId="0" xfId="22" applyFont="1" applyBorder="1">
      <alignment/>
      <protection/>
    </xf>
    <xf numFmtId="0" fontId="27" fillId="0" borderId="0" xfId="22" applyFont="1" applyBorder="1">
      <alignment/>
      <protection/>
    </xf>
    <xf numFmtId="0" fontId="28" fillId="0" borderId="103" xfId="22" applyFont="1" applyBorder="1">
      <alignment/>
      <protection/>
    </xf>
    <xf numFmtId="0" fontId="28" fillId="0" borderId="111" xfId="22" applyFont="1" applyBorder="1" applyAlignment="1">
      <alignment horizontal="center"/>
      <protection/>
    </xf>
    <xf numFmtId="0" fontId="28" fillId="0" borderId="104" xfId="22" applyFont="1" applyBorder="1" applyAlignment="1">
      <alignment horizontal="center"/>
      <protection/>
    </xf>
    <xf numFmtId="0" fontId="28" fillId="0" borderId="105" xfId="22" applyFont="1" applyBorder="1" applyAlignment="1">
      <alignment horizontal="center"/>
      <protection/>
    </xf>
    <xf numFmtId="0" fontId="28" fillId="0" borderId="112" xfId="22" applyFont="1" applyBorder="1">
      <alignment/>
      <protection/>
    </xf>
    <xf numFmtId="0" fontId="28" fillId="0" borderId="113" xfId="22" applyFont="1" applyBorder="1" applyAlignment="1">
      <alignment horizontal="center"/>
      <protection/>
    </xf>
    <xf numFmtId="0" fontId="27" fillId="0" borderId="5" xfId="22" applyFont="1" applyBorder="1">
      <alignment/>
      <protection/>
    </xf>
    <xf numFmtId="0" fontId="28" fillId="0" borderId="4" xfId="22" applyFont="1" applyBorder="1" applyAlignment="1">
      <alignment horizontal="center"/>
      <protection/>
    </xf>
    <xf numFmtId="10" fontId="6" fillId="0" borderId="114" xfId="17" applyNumberFormat="1" applyFont="1" applyFill="1" applyBorder="1" applyAlignment="1" applyProtection="1">
      <alignment vertical="center"/>
      <protection/>
    </xf>
    <xf numFmtId="10" fontId="6" fillId="0" borderId="10" xfId="17" applyNumberFormat="1" applyFont="1" applyFill="1" applyBorder="1" applyAlignment="1" applyProtection="1">
      <alignment vertical="center"/>
      <protection/>
    </xf>
    <xf numFmtId="204" fontId="10" fillId="0" borderId="115" xfId="18" applyNumberFormat="1" applyFont="1" applyFill="1" applyBorder="1" applyAlignment="1" applyProtection="1">
      <alignment/>
      <protection/>
    </xf>
    <xf numFmtId="49" fontId="4" fillId="0" borderId="5" xfId="17" applyNumberFormat="1" applyFont="1" applyFill="1" applyBorder="1" applyAlignment="1" applyProtection="1">
      <alignment/>
      <protection/>
    </xf>
    <xf numFmtId="0" fontId="6" fillId="0" borderId="38" xfId="0" applyFont="1" applyBorder="1" applyAlignment="1">
      <alignment/>
    </xf>
    <xf numFmtId="0" fontId="6" fillId="0" borderId="17" xfId="0" applyFont="1" applyBorder="1" applyAlignment="1">
      <alignment/>
    </xf>
    <xf numFmtId="10" fontId="9" fillId="0" borderId="116" xfId="22" applyNumberFormat="1" applyFont="1" applyBorder="1" applyAlignment="1">
      <alignment vertical="center"/>
      <protection/>
    </xf>
    <xf numFmtId="10" fontId="9" fillId="0" borderId="27" xfId="22" applyNumberFormat="1" applyFont="1" applyBorder="1" applyAlignment="1">
      <alignment vertical="center"/>
      <protection/>
    </xf>
    <xf numFmtId="10" fontId="6" fillId="0" borderId="50" xfId="17" applyNumberFormat="1" applyFont="1" applyFill="1" applyBorder="1" applyAlignment="1" applyProtection="1">
      <alignment/>
      <protection/>
    </xf>
    <xf numFmtId="10" fontId="6" fillId="0" borderId="86" xfId="17" applyNumberFormat="1" applyFont="1" applyFill="1" applyBorder="1" applyAlignment="1" applyProtection="1">
      <alignment/>
      <protection/>
    </xf>
    <xf numFmtId="10" fontId="6" fillId="0" borderId="51" xfId="17" applyNumberFormat="1" applyFont="1" applyFill="1" applyBorder="1" applyAlignment="1" applyProtection="1">
      <alignment/>
      <protection/>
    </xf>
    <xf numFmtId="10" fontId="6" fillId="0" borderId="87" xfId="17" applyNumberFormat="1" applyFont="1" applyFill="1" applyBorder="1" applyAlignment="1" applyProtection="1">
      <alignment/>
      <protection/>
    </xf>
    <xf numFmtId="204" fontId="6" fillId="0" borderId="59" xfId="17" applyNumberFormat="1" applyFont="1" applyFill="1" applyBorder="1" applyAlignment="1" applyProtection="1">
      <alignment/>
      <protection/>
    </xf>
    <xf numFmtId="204" fontId="4" fillId="0" borderId="60" xfId="17" applyNumberFormat="1" applyFont="1" applyFill="1" applyBorder="1" applyAlignment="1" applyProtection="1">
      <alignment/>
      <protection/>
    </xf>
    <xf numFmtId="204" fontId="6" fillId="0" borderId="61" xfId="17" applyNumberFormat="1" applyFont="1" applyFill="1" applyBorder="1" applyAlignment="1" applyProtection="1">
      <alignment/>
      <protection/>
    </xf>
    <xf numFmtId="204" fontId="6" fillId="0" borderId="53" xfId="17" applyNumberFormat="1" applyFont="1" applyFill="1" applyBorder="1" applyAlignment="1" applyProtection="1">
      <alignment/>
      <protection/>
    </xf>
    <xf numFmtId="204" fontId="6" fillId="0" borderId="117" xfId="17" applyNumberFormat="1" applyFont="1" applyFill="1" applyBorder="1" applyAlignment="1" applyProtection="1">
      <alignment/>
      <protection/>
    </xf>
    <xf numFmtId="10" fontId="6" fillId="0" borderId="99" xfId="17" applyNumberFormat="1" applyFont="1" applyFill="1" applyBorder="1" applyAlignment="1" applyProtection="1">
      <alignment/>
      <protection/>
    </xf>
    <xf numFmtId="10" fontId="6" fillId="0" borderId="97" xfId="17" applyNumberFormat="1" applyFont="1" applyFill="1" applyBorder="1" applyAlignment="1" applyProtection="1">
      <alignment/>
      <protection/>
    </xf>
    <xf numFmtId="10" fontId="6" fillId="0" borderId="98" xfId="17" applyNumberFormat="1" applyFont="1" applyFill="1" applyBorder="1" applyAlignment="1" applyProtection="1">
      <alignment/>
      <protection/>
    </xf>
    <xf numFmtId="3" fontId="28" fillId="0" borderId="118" xfId="17" applyNumberFormat="1" applyFont="1" applyFill="1" applyBorder="1" applyAlignment="1" applyProtection="1">
      <alignment horizontal="right" vertical="center"/>
      <protection/>
    </xf>
    <xf numFmtId="3" fontId="28" fillId="0" borderId="83" xfId="17" applyNumberFormat="1" applyFont="1" applyFill="1" applyBorder="1" applyAlignment="1" applyProtection="1">
      <alignment horizontal="right" vertical="center"/>
      <protection/>
    </xf>
    <xf numFmtId="3" fontId="9" fillId="0" borderId="119" xfId="23" applyNumberFormat="1" applyFont="1" applyBorder="1">
      <alignment/>
      <protection/>
    </xf>
    <xf numFmtId="3" fontId="9" fillId="0" borderId="81" xfId="23" applyNumberFormat="1" applyFont="1" applyBorder="1">
      <alignment/>
      <protection/>
    </xf>
    <xf numFmtId="3" fontId="10" fillId="0" borderId="81" xfId="23" applyNumberFormat="1" applyFont="1" applyBorder="1">
      <alignment/>
      <protection/>
    </xf>
    <xf numFmtId="3" fontId="9" fillId="0" borderId="81" xfId="23" applyNumberFormat="1" applyFont="1" applyBorder="1" applyAlignment="1">
      <alignment horizontal="right" vertical="center" wrapText="1"/>
      <protection/>
    </xf>
    <xf numFmtId="3" fontId="9" fillId="0" borderId="81" xfId="23" applyNumberFormat="1" applyFont="1" applyBorder="1" applyAlignment="1">
      <alignment vertical="center"/>
      <protection/>
    </xf>
    <xf numFmtId="3" fontId="10" fillId="0" borderId="81" xfId="23" applyNumberFormat="1" applyFont="1" applyBorder="1">
      <alignment/>
      <protection/>
    </xf>
    <xf numFmtId="3" fontId="9" fillId="0" borderId="81" xfId="23" applyNumberFormat="1" applyFont="1" applyBorder="1">
      <alignment/>
      <protection/>
    </xf>
    <xf numFmtId="3" fontId="11" fillId="0" borderId="81" xfId="23" applyNumberFormat="1" applyFont="1" applyBorder="1">
      <alignment/>
      <protection/>
    </xf>
    <xf numFmtId="3" fontId="9" fillId="0" borderId="120" xfId="23" applyNumberFormat="1" applyFont="1" applyBorder="1">
      <alignment/>
      <protection/>
    </xf>
    <xf numFmtId="3" fontId="10" fillId="0" borderId="121" xfId="23" applyNumberFormat="1" applyFont="1" applyBorder="1">
      <alignment/>
      <protection/>
    </xf>
    <xf numFmtId="3" fontId="9" fillId="0" borderId="122" xfId="23" applyNumberFormat="1" applyFont="1" applyBorder="1">
      <alignment/>
      <protection/>
    </xf>
    <xf numFmtId="3" fontId="9" fillId="0" borderId="123" xfId="23" applyNumberFormat="1" applyFont="1" applyBorder="1">
      <alignment/>
      <protection/>
    </xf>
    <xf numFmtId="3" fontId="10" fillId="0" borderId="123" xfId="23" applyNumberFormat="1" applyFont="1" applyBorder="1">
      <alignment/>
      <protection/>
    </xf>
    <xf numFmtId="3" fontId="9" fillId="0" borderId="123" xfId="23" applyNumberFormat="1" applyFont="1" applyBorder="1" applyAlignment="1">
      <alignment horizontal="right" vertical="center" wrapText="1"/>
      <protection/>
    </xf>
    <xf numFmtId="3" fontId="9" fillId="0" borderId="123" xfId="23" applyNumberFormat="1" applyFont="1" applyBorder="1" applyAlignment="1">
      <alignment vertical="center"/>
      <protection/>
    </xf>
    <xf numFmtId="3" fontId="10" fillId="0" borderId="123" xfId="23" applyNumberFormat="1" applyFont="1" applyBorder="1">
      <alignment/>
      <protection/>
    </xf>
    <xf numFmtId="3" fontId="9" fillId="0" borderId="123" xfId="23" applyNumberFormat="1" applyFont="1" applyBorder="1">
      <alignment/>
      <protection/>
    </xf>
    <xf numFmtId="3" fontId="11" fillId="0" borderId="123" xfId="23" applyNumberFormat="1" applyFont="1" applyBorder="1">
      <alignment/>
      <protection/>
    </xf>
    <xf numFmtId="3" fontId="9" fillId="0" borderId="124" xfId="23" applyNumberFormat="1" applyFont="1" applyBorder="1">
      <alignment/>
      <protection/>
    </xf>
    <xf numFmtId="3" fontId="10" fillId="0" borderId="101" xfId="23" applyNumberFormat="1" applyFont="1" applyBorder="1">
      <alignment/>
      <protection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3" fontId="0" fillId="0" borderId="125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3" fontId="0" fillId="0" borderId="34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26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3" fontId="38" fillId="3" borderId="127" xfId="0" applyNumberFormat="1" applyFont="1" applyFill="1" applyBorder="1" applyAlignment="1">
      <alignment/>
    </xf>
    <xf numFmtId="0" fontId="38" fillId="3" borderId="128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6" fillId="0" borderId="121" xfId="22" applyFont="1" applyBorder="1" applyAlignment="1">
      <alignment horizontal="center"/>
      <protection/>
    </xf>
    <xf numFmtId="204" fontId="26" fillId="0" borderId="62" xfId="17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6" fillId="0" borderId="78" xfId="22" applyFont="1" applyBorder="1" applyAlignment="1">
      <alignment horizontal="center"/>
      <protection/>
    </xf>
    <xf numFmtId="0" fontId="26" fillId="0" borderId="62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/>
      <protection/>
    </xf>
    <xf numFmtId="204" fontId="7" fillId="0" borderId="0" xfId="17" applyNumberFormat="1" applyFont="1" applyFill="1" applyBorder="1" applyAlignment="1" applyProtection="1">
      <alignment horizontal="center"/>
      <protection/>
    </xf>
    <xf numFmtId="204" fontId="10" fillId="0" borderId="41" xfId="17" applyNumberFormat="1" applyFont="1" applyFill="1" applyBorder="1" applyAlignment="1" applyProtection="1">
      <alignment horizontal="center"/>
      <protection/>
    </xf>
    <xf numFmtId="204" fontId="10" fillId="0" borderId="42" xfId="17" applyNumberFormat="1" applyFont="1" applyFill="1" applyBorder="1" applyAlignment="1" applyProtection="1">
      <alignment horizontal="center"/>
      <protection/>
    </xf>
    <xf numFmtId="204" fontId="10" fillId="0" borderId="43" xfId="17" applyNumberFormat="1" applyFont="1" applyFill="1" applyBorder="1" applyAlignment="1" applyProtection="1">
      <alignment horizontal="center"/>
      <protection/>
    </xf>
    <xf numFmtId="204" fontId="10" fillId="0" borderId="44" xfId="17" applyNumberFormat="1" applyFont="1" applyFill="1" applyBorder="1" applyAlignment="1" applyProtection="1">
      <alignment horizontal="center"/>
      <protection/>
    </xf>
    <xf numFmtId="0" fontId="6" fillId="0" borderId="52" xfId="22" applyFont="1" applyBorder="1" applyAlignment="1">
      <alignment horizontal="center"/>
      <protection/>
    </xf>
    <xf numFmtId="3" fontId="10" fillId="0" borderId="21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horizontal="right"/>
    </xf>
    <xf numFmtId="3" fontId="10" fillId="0" borderId="37" xfId="0" applyNumberFormat="1" applyFont="1" applyBorder="1" applyAlignment="1">
      <alignment horizontal="right"/>
    </xf>
    <xf numFmtId="165" fontId="6" fillId="0" borderId="25" xfId="15" applyNumberFormat="1" applyFont="1" applyBorder="1" applyAlignment="1">
      <alignment/>
    </xf>
    <xf numFmtId="165" fontId="7" fillId="0" borderId="25" xfId="15" applyNumberFormat="1" applyFont="1" applyBorder="1" applyAlignment="1">
      <alignment/>
    </xf>
    <xf numFmtId="165" fontId="6" fillId="0" borderId="25" xfId="15" applyNumberFormat="1" applyFont="1" applyBorder="1" applyAlignment="1">
      <alignment vertical="center"/>
    </xf>
    <xf numFmtId="204" fontId="10" fillId="0" borderId="42" xfId="18" applyNumberFormat="1" applyFont="1" applyFill="1" applyBorder="1" applyAlignment="1" applyProtection="1">
      <alignment/>
      <protection/>
    </xf>
    <xf numFmtId="204" fontId="6" fillId="0" borderId="42" xfId="17" applyNumberFormat="1" applyFont="1" applyFill="1" applyBorder="1" applyAlignment="1" applyProtection="1">
      <alignment/>
      <protection/>
    </xf>
    <xf numFmtId="204" fontId="4" fillId="0" borderId="42" xfId="17" applyNumberFormat="1" applyFont="1" applyFill="1" applyBorder="1" applyAlignment="1" applyProtection="1">
      <alignment/>
      <protection/>
    </xf>
    <xf numFmtId="204" fontId="7" fillId="0" borderId="87" xfId="17" applyNumberFormat="1" applyFont="1" applyFill="1" applyBorder="1" applyAlignment="1" applyProtection="1">
      <alignment/>
      <protection/>
    </xf>
    <xf numFmtId="0" fontId="8" fillId="0" borderId="0" xfId="22" applyFont="1" applyBorder="1" applyAlignment="1">
      <alignment horizontal="center"/>
      <protection/>
    </xf>
    <xf numFmtId="1" fontId="6" fillId="0" borderId="54" xfId="17" applyNumberFormat="1" applyFont="1" applyFill="1" applyBorder="1" applyAlignment="1" applyProtection="1">
      <alignment horizontal="center" vertical="center"/>
      <protection/>
    </xf>
    <xf numFmtId="204" fontId="6" fillId="0" borderId="54" xfId="1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0" fillId="0" borderId="127" xfId="0" applyBorder="1" applyAlignment="1">
      <alignment vertical="center"/>
    </xf>
    <xf numFmtId="0" fontId="0" fillId="0" borderId="131" xfId="0" applyBorder="1" applyAlignment="1">
      <alignment vertical="center"/>
    </xf>
    <xf numFmtId="0" fontId="10" fillId="0" borderId="132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4" fillId="0" borderId="0" xfId="22" applyFont="1" applyBorder="1" applyAlignment="1">
      <alignment horizontal="right"/>
      <protection/>
    </xf>
    <xf numFmtId="0" fontId="10" fillId="0" borderId="54" xfId="22" applyFont="1" applyBorder="1" applyAlignment="1">
      <alignment horizontal="center" vertical="center"/>
      <protection/>
    </xf>
    <xf numFmtId="0" fontId="10" fillId="0" borderId="44" xfId="22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3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6" fillId="0" borderId="0" xfId="0" applyFont="1" applyBorder="1" applyAlignment="1">
      <alignment horizontal="right"/>
    </xf>
    <xf numFmtId="0" fontId="0" fillId="0" borderId="134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4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38" xfId="0" applyNumberFormat="1" applyBorder="1" applyAlignment="1">
      <alignment horizontal="center"/>
    </xf>
    <xf numFmtId="49" fontId="0" fillId="0" borderId="125" xfId="0" applyNumberFormat="1" applyBorder="1" applyAlignment="1">
      <alignment horizontal="center"/>
    </xf>
    <xf numFmtId="49" fontId="0" fillId="0" borderId="13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37" xfId="0" applyNumberFormat="1" applyBorder="1" applyAlignment="1">
      <alignment horizontal="center"/>
    </xf>
    <xf numFmtId="49" fontId="0" fillId="0" borderId="138" xfId="0" applyNumberFormat="1" applyBorder="1" applyAlignment="1">
      <alignment horizontal="center"/>
    </xf>
    <xf numFmtId="0" fontId="37" fillId="0" borderId="38" xfId="0" applyFont="1" applyBorder="1" applyAlignment="1">
      <alignment horizontal="center" vertical="center"/>
    </xf>
    <xf numFmtId="0" fontId="37" fillId="0" borderId="13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25" xfId="0" applyFont="1" applyBorder="1" applyAlignment="1">
      <alignment horizontal="center" vertical="center"/>
    </xf>
    <xf numFmtId="0" fontId="37" fillId="0" borderId="14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37" xfId="0" applyFont="1" applyBorder="1" applyAlignment="1">
      <alignment horizontal="center" vertical="center"/>
    </xf>
    <xf numFmtId="0" fontId="37" fillId="0" borderId="13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33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8" xfId="0" applyBorder="1" applyAlignment="1">
      <alignment/>
    </xf>
    <xf numFmtId="0" fontId="0" fillId="0" borderId="125" xfId="0" applyBorder="1" applyAlignment="1">
      <alignment/>
    </xf>
    <xf numFmtId="0" fontId="0" fillId="0" borderId="140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139" xfId="0" applyBorder="1" applyAlignment="1">
      <alignment/>
    </xf>
    <xf numFmtId="0" fontId="0" fillId="0" borderId="106" xfId="0" applyBorder="1" applyAlignment="1">
      <alignment/>
    </xf>
    <xf numFmtId="0" fontId="0" fillId="0" borderId="141" xfId="0" applyBorder="1" applyAlignment="1">
      <alignment/>
    </xf>
    <xf numFmtId="0" fontId="0" fillId="0" borderId="14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38" fillId="0" borderId="21" xfId="0" applyFont="1" applyBorder="1" applyAlignment="1">
      <alignment vertical="center"/>
    </xf>
    <xf numFmtId="0" fontId="38" fillId="0" borderId="128" xfId="0" applyFont="1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43" xfId="0" applyBorder="1" applyAlignment="1">
      <alignment vertical="center"/>
    </xf>
    <xf numFmtId="0" fontId="38" fillId="3" borderId="144" xfId="0" applyFont="1" applyFill="1" applyBorder="1" applyAlignment="1">
      <alignment vertical="center"/>
    </xf>
    <xf numFmtId="0" fontId="38" fillId="3" borderId="36" xfId="0" applyFont="1" applyFill="1" applyBorder="1" applyAlignment="1">
      <alignment vertical="center"/>
    </xf>
    <xf numFmtId="3" fontId="38" fillId="3" borderId="36" xfId="0" applyNumberFormat="1" applyFont="1" applyFill="1" applyBorder="1" applyAlignment="1">
      <alignment vertical="center"/>
    </xf>
    <xf numFmtId="3" fontId="38" fillId="3" borderId="37" xfId="0" applyNumberFormat="1" applyFont="1" applyFill="1" applyBorder="1" applyAlignment="1">
      <alignment vertical="center"/>
    </xf>
    <xf numFmtId="0" fontId="38" fillId="3" borderId="35" xfId="0" applyFont="1" applyFill="1" applyBorder="1" applyAlignment="1">
      <alignment vertical="center"/>
    </xf>
    <xf numFmtId="0" fontId="38" fillId="3" borderId="24" xfId="0" applyFont="1" applyFill="1" applyBorder="1" applyAlignment="1">
      <alignment vertical="center"/>
    </xf>
    <xf numFmtId="0" fontId="38" fillId="3" borderId="128" xfId="0" applyFont="1" applyFill="1" applyBorder="1" applyAlignment="1">
      <alignment vertical="center"/>
    </xf>
    <xf numFmtId="0" fontId="38" fillId="3" borderId="37" xfId="0" applyFont="1" applyFill="1" applyBorder="1" applyAlignment="1">
      <alignment vertical="center"/>
    </xf>
    <xf numFmtId="0" fontId="39" fillId="3" borderId="39" xfId="0" applyFont="1" applyFill="1" applyBorder="1" applyAlignment="1">
      <alignment vertical="center"/>
    </xf>
    <xf numFmtId="0" fontId="39" fillId="3" borderId="145" xfId="0" applyFont="1" applyFill="1" applyBorder="1" applyAlignment="1">
      <alignment vertical="center"/>
    </xf>
    <xf numFmtId="0" fontId="39" fillId="3" borderId="133" xfId="0" applyFont="1" applyFill="1" applyBorder="1" applyAlignment="1">
      <alignment vertical="center"/>
    </xf>
    <xf numFmtId="3" fontId="38" fillId="3" borderId="132" xfId="0" applyNumberFormat="1" applyFont="1" applyFill="1" applyBorder="1" applyAlignment="1">
      <alignment vertical="center"/>
    </xf>
    <xf numFmtId="0" fontId="38" fillId="3" borderId="145" xfId="0" applyFont="1" applyFill="1" applyBorder="1" applyAlignment="1">
      <alignment vertical="center"/>
    </xf>
    <xf numFmtId="0" fontId="38" fillId="3" borderId="146" xfId="0" applyFont="1" applyFill="1" applyBorder="1" applyAlignment="1">
      <alignment vertical="center"/>
    </xf>
    <xf numFmtId="3" fontId="38" fillId="3" borderId="35" xfId="0" applyNumberFormat="1" applyFont="1" applyFill="1" applyBorder="1" applyAlignment="1">
      <alignment vertical="center"/>
    </xf>
    <xf numFmtId="0" fontId="17" fillId="0" borderId="40" xfId="24" applyFont="1" applyBorder="1" applyAlignment="1">
      <alignment horizontal="left"/>
      <protection/>
    </xf>
    <xf numFmtId="0" fontId="17" fillId="0" borderId="34" xfId="24" applyBorder="1" applyAlignment="1">
      <alignment horizontal="left"/>
      <protection/>
    </xf>
    <xf numFmtId="0" fontId="0" fillId="0" borderId="34" xfId="0" applyBorder="1" applyAlignment="1">
      <alignment/>
    </xf>
    <xf numFmtId="0" fontId="0" fillId="0" borderId="147" xfId="0" applyBorder="1" applyAlignment="1">
      <alignment/>
    </xf>
    <xf numFmtId="0" fontId="17" fillId="0" borderId="38" xfId="24" applyFont="1" applyBorder="1" applyAlignment="1">
      <alignment horizontal="left"/>
      <protection/>
    </xf>
    <xf numFmtId="0" fontId="17" fillId="0" borderId="125" xfId="24" applyBorder="1" applyAlignment="1">
      <alignment horizontal="left"/>
      <protection/>
    </xf>
    <xf numFmtId="0" fontId="17" fillId="0" borderId="106" xfId="24" applyFont="1" applyBorder="1" applyAlignment="1">
      <alignment horizontal="left"/>
      <protection/>
    </xf>
    <xf numFmtId="0" fontId="17" fillId="0" borderId="141" xfId="24" applyBorder="1" applyAlignment="1">
      <alignment horizontal="left"/>
      <protection/>
    </xf>
    <xf numFmtId="49" fontId="0" fillId="0" borderId="20" xfId="0" applyNumberFormat="1" applyBorder="1" applyAlignment="1">
      <alignment horizontal="center"/>
    </xf>
    <xf numFmtId="0" fontId="38" fillId="3" borderId="21" xfId="0" applyFont="1" applyFill="1" applyBorder="1" applyAlignment="1">
      <alignment vertical="center"/>
    </xf>
    <xf numFmtId="0" fontId="0" fillId="0" borderId="40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 horizontal="right"/>
    </xf>
    <xf numFmtId="0" fontId="0" fillId="0" borderId="13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25" xfId="0" applyBorder="1" applyAlignment="1">
      <alignment/>
    </xf>
    <xf numFmtId="0" fontId="17" fillId="0" borderId="38" xfId="24" applyFont="1" applyBorder="1" applyAlignment="1">
      <alignment horizontal="left" wrapText="1"/>
      <protection/>
    </xf>
    <xf numFmtId="0" fontId="17" fillId="0" borderId="125" xfId="24" applyBorder="1" applyAlignment="1">
      <alignment horizontal="left" wrapText="1"/>
      <protection/>
    </xf>
    <xf numFmtId="0" fontId="0" fillId="0" borderId="106" xfId="0" applyBorder="1" applyAlignment="1">
      <alignment horizontal="right"/>
    </xf>
    <xf numFmtId="0" fontId="0" fillId="0" borderId="129" xfId="0" applyBorder="1" applyAlignment="1">
      <alignment horizontal="right"/>
    </xf>
    <xf numFmtId="0" fontId="0" fillId="0" borderId="114" xfId="0" applyBorder="1" applyAlignment="1">
      <alignment/>
    </xf>
    <xf numFmtId="0" fontId="0" fillId="0" borderId="141" xfId="0" applyBorder="1" applyAlignment="1">
      <alignment/>
    </xf>
    <xf numFmtId="0" fontId="0" fillId="0" borderId="129" xfId="0" applyBorder="1" applyAlignment="1">
      <alignment/>
    </xf>
    <xf numFmtId="0" fontId="39" fillId="0" borderId="21" xfId="0" applyFont="1" applyBorder="1" applyAlignment="1">
      <alignment vertical="center"/>
    </xf>
    <xf numFmtId="0" fontId="39" fillId="0" borderId="128" xfId="0" applyFont="1" applyBorder="1" applyAlignment="1">
      <alignment vertical="center"/>
    </xf>
    <xf numFmtId="3" fontId="39" fillId="3" borderId="35" xfId="0" applyNumberFormat="1" applyFont="1" applyFill="1" applyBorder="1" applyAlignment="1">
      <alignment vertical="center"/>
    </xf>
    <xf numFmtId="3" fontId="39" fillId="3" borderId="36" xfId="0" applyNumberFormat="1" applyFont="1" applyFill="1" applyBorder="1" applyAlignment="1">
      <alignment vertical="center"/>
    </xf>
    <xf numFmtId="3" fontId="39" fillId="3" borderId="37" xfId="0" applyNumberFormat="1" applyFont="1" applyFill="1" applyBorder="1" applyAlignment="1">
      <alignment vertical="center"/>
    </xf>
    <xf numFmtId="0" fontId="39" fillId="3" borderId="21" xfId="0" applyFont="1" applyFill="1" applyBorder="1" applyAlignment="1">
      <alignment vertical="center"/>
    </xf>
    <xf numFmtId="0" fontId="39" fillId="3" borderId="144" xfId="0" applyFont="1" applyFill="1" applyBorder="1" applyAlignment="1">
      <alignment vertical="center"/>
    </xf>
    <xf numFmtId="0" fontId="39" fillId="3" borderId="24" xfId="0" applyFont="1" applyFill="1" applyBorder="1" applyAlignment="1">
      <alignment vertical="center"/>
    </xf>
    <xf numFmtId="0" fontId="39" fillId="3" borderId="128" xfId="0" applyFont="1" applyFill="1" applyBorder="1" applyAlignment="1">
      <alignment vertical="center"/>
    </xf>
    <xf numFmtId="0" fontId="39" fillId="3" borderId="36" xfId="0" applyFont="1" applyFill="1" applyBorder="1" applyAlignment="1">
      <alignment vertical="center"/>
    </xf>
    <xf numFmtId="3" fontId="39" fillId="3" borderId="132" xfId="0" applyNumberFormat="1" applyFont="1" applyFill="1" applyBorder="1" applyAlignment="1">
      <alignment vertical="center"/>
    </xf>
    <xf numFmtId="0" fontId="39" fillId="3" borderId="146" xfId="0" applyFont="1" applyFill="1" applyBorder="1" applyAlignment="1">
      <alignment vertical="center"/>
    </xf>
    <xf numFmtId="0" fontId="39" fillId="3" borderId="35" xfId="0" applyFont="1" applyFill="1" applyBorder="1" applyAlignment="1">
      <alignment vertical="center"/>
    </xf>
    <xf numFmtId="0" fontId="17" fillId="0" borderId="40" xfId="24" applyFont="1" applyBorder="1" applyAlignment="1">
      <alignment wrapText="1"/>
      <protection/>
    </xf>
    <xf numFmtId="0" fontId="17" fillId="0" borderId="34" xfId="24" applyBorder="1" applyAlignment="1">
      <alignment wrapText="1"/>
      <protection/>
    </xf>
    <xf numFmtId="3" fontId="0" fillId="0" borderId="2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17" fillId="0" borderId="38" xfId="24" applyFont="1" applyBorder="1" applyAlignment="1">
      <alignment wrapText="1"/>
      <protection/>
    </xf>
    <xf numFmtId="0" fontId="17" fillId="0" borderId="125" xfId="24" applyBorder="1" applyAlignment="1">
      <alignment wrapText="1"/>
      <protection/>
    </xf>
    <xf numFmtId="3" fontId="0" fillId="0" borderId="20" xfId="0" applyNumberFormat="1" applyBorder="1" applyAlignment="1">
      <alignment horizontal="right"/>
    </xf>
    <xf numFmtId="3" fontId="0" fillId="0" borderId="125" xfId="0" applyNumberFormat="1" applyBorder="1" applyAlignment="1">
      <alignment horizontal="right"/>
    </xf>
    <xf numFmtId="3" fontId="0" fillId="0" borderId="140" xfId="0" applyNumberFormat="1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40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7" fillId="0" borderId="38" xfId="24" applyFont="1" applyBorder="1" applyAlignment="1">
      <alignment/>
      <protection/>
    </xf>
    <xf numFmtId="0" fontId="17" fillId="0" borderId="125" xfId="24" applyBorder="1" applyAlignment="1">
      <alignment/>
      <protection/>
    </xf>
    <xf numFmtId="0" fontId="17" fillId="0" borderId="125" xfId="24" applyFont="1" applyBorder="1" applyAlignment="1">
      <alignment horizontal="left" wrapText="1"/>
      <protection/>
    </xf>
    <xf numFmtId="0" fontId="0" fillId="0" borderId="125" xfId="0" applyBorder="1" applyAlignment="1">
      <alignment horizontal="right"/>
    </xf>
    <xf numFmtId="0" fontId="17" fillId="0" borderId="106" xfId="24" applyFont="1" applyBorder="1" applyAlignment="1">
      <alignment wrapText="1"/>
      <protection/>
    </xf>
    <xf numFmtId="0" fontId="17" fillId="0" borderId="141" xfId="24" applyBorder="1" applyAlignment="1">
      <alignment wrapText="1"/>
      <protection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39" fillId="3" borderId="37" xfId="0" applyFont="1" applyFill="1" applyBorder="1" applyAlignment="1">
      <alignment vertical="center"/>
    </xf>
    <xf numFmtId="3" fontId="39" fillId="3" borderId="145" xfId="0" applyNumberFormat="1" applyFont="1" applyFill="1" applyBorder="1" applyAlignment="1">
      <alignment vertical="center"/>
    </xf>
    <xf numFmtId="3" fontId="39" fillId="3" borderId="146" xfId="0" applyNumberFormat="1" applyFont="1" applyFill="1" applyBorder="1" applyAlignment="1">
      <alignment vertical="center"/>
    </xf>
    <xf numFmtId="0" fontId="37" fillId="0" borderId="108" xfId="0" applyFont="1" applyBorder="1" applyAlignment="1">
      <alignment horizontal="center" vertical="center"/>
    </xf>
    <xf numFmtId="0" fontId="37" fillId="0" borderId="126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48" xfId="0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40" fillId="0" borderId="128" xfId="0" applyFont="1" applyBorder="1" applyAlignment="1">
      <alignment vertical="center"/>
    </xf>
    <xf numFmtId="0" fontId="41" fillId="0" borderId="128" xfId="0" applyFont="1" applyBorder="1" applyAlignment="1">
      <alignment vertical="center"/>
    </xf>
    <xf numFmtId="0" fontId="41" fillId="0" borderId="143" xfId="0" applyFont="1" applyBorder="1" applyAlignment="1">
      <alignment vertical="center"/>
    </xf>
    <xf numFmtId="3" fontId="39" fillId="3" borderId="21" xfId="0" applyNumberFormat="1" applyFont="1" applyFill="1" applyBorder="1" applyAlignment="1">
      <alignment vertical="center"/>
    </xf>
    <xf numFmtId="3" fontId="39" fillId="3" borderId="144" xfId="0" applyNumberFormat="1" applyFont="1" applyFill="1" applyBorder="1" applyAlignment="1">
      <alignment vertical="center"/>
    </xf>
    <xf numFmtId="3" fontId="39" fillId="3" borderId="24" xfId="0" applyNumberFormat="1" applyFont="1" applyFill="1" applyBorder="1" applyAlignment="1">
      <alignment vertical="center"/>
    </xf>
    <xf numFmtId="3" fontId="39" fillId="3" borderId="128" xfId="0" applyNumberFormat="1" applyFont="1" applyFill="1" applyBorder="1" applyAlignment="1">
      <alignment vertical="center"/>
    </xf>
    <xf numFmtId="3" fontId="39" fillId="3" borderId="143" xfId="0" applyNumberFormat="1" applyFont="1" applyFill="1" applyBorder="1" applyAlignment="1">
      <alignment vertical="center"/>
    </xf>
    <xf numFmtId="0" fontId="17" fillId="0" borderId="40" xfId="24" applyFont="1" applyBorder="1" applyAlignment="1">
      <alignment horizontal="left" wrapText="1"/>
      <protection/>
    </xf>
    <xf numFmtId="0" fontId="17" fillId="0" borderId="34" xfId="24" applyBorder="1" applyAlignment="1">
      <alignment horizontal="left" wrapText="1"/>
      <protection/>
    </xf>
    <xf numFmtId="0" fontId="17" fillId="0" borderId="106" xfId="24" applyFont="1" applyBorder="1" applyAlignment="1">
      <alignment horizontal="left" wrapText="1"/>
      <protection/>
    </xf>
    <xf numFmtId="0" fontId="17" fillId="0" borderId="141" xfId="24" applyBorder="1" applyAlignment="1">
      <alignment horizontal="left" wrapText="1"/>
      <protection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9" fillId="0" borderId="21" xfId="0" applyFont="1" applyBorder="1" applyAlignment="1">
      <alignment vertical="center" wrapText="1"/>
    </xf>
    <xf numFmtId="0" fontId="39" fillId="0" borderId="128" xfId="0" applyFont="1" applyBorder="1" applyAlignment="1">
      <alignment vertical="center" wrapText="1"/>
    </xf>
    <xf numFmtId="0" fontId="39" fillId="3" borderId="143" xfId="0" applyFont="1" applyFill="1" applyBorder="1" applyAlignment="1">
      <alignment vertical="center"/>
    </xf>
    <xf numFmtId="0" fontId="17" fillId="0" borderId="40" xfId="26" applyFont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0" fillId="0" borderId="147" xfId="0" applyBorder="1" applyAlignment="1">
      <alignment vertical="center"/>
    </xf>
    <xf numFmtId="3" fontId="0" fillId="0" borderId="34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147" xfId="0" applyNumberFormat="1" applyBorder="1" applyAlignment="1">
      <alignment horizontal="right"/>
    </xf>
    <xf numFmtId="0" fontId="17" fillId="0" borderId="38" xfId="26" applyFont="1" applyBorder="1" applyAlignment="1">
      <alignment vertical="center"/>
      <protection/>
    </xf>
    <xf numFmtId="0" fontId="0" fillId="0" borderId="125" xfId="0" applyBorder="1" applyAlignment="1">
      <alignment vertical="center"/>
    </xf>
    <xf numFmtId="0" fontId="0" fillId="0" borderId="140" xfId="0" applyBorder="1" applyAlignment="1">
      <alignment vertical="center"/>
    </xf>
    <xf numFmtId="3" fontId="0" fillId="0" borderId="5" xfId="0" applyNumberFormat="1" applyBorder="1" applyAlignment="1">
      <alignment horizontal="right"/>
    </xf>
    <xf numFmtId="3" fontId="0" fillId="0" borderId="139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26" xfId="0" applyNumberFormat="1" applyBorder="1" applyAlignment="1">
      <alignment horizontal="right"/>
    </xf>
    <xf numFmtId="3" fontId="0" fillId="0" borderId="148" xfId="0" applyNumberFormat="1" applyBorder="1" applyAlignment="1">
      <alignment horizontal="right"/>
    </xf>
    <xf numFmtId="0" fontId="17" fillId="0" borderId="106" xfId="26" applyFont="1" applyBorder="1" applyAlignment="1">
      <alignment vertical="center"/>
      <protection/>
    </xf>
    <xf numFmtId="0" fontId="0" fillId="0" borderId="141" xfId="0" applyBorder="1" applyAlignment="1">
      <alignment vertical="center"/>
    </xf>
    <xf numFmtId="0" fontId="0" fillId="0" borderId="142" xfId="0" applyBorder="1" applyAlignment="1">
      <alignment vertical="center"/>
    </xf>
    <xf numFmtId="0" fontId="0" fillId="0" borderId="126" xfId="0" applyBorder="1" applyAlignment="1">
      <alignment horizontal="right"/>
    </xf>
    <xf numFmtId="0" fontId="0" fillId="0" borderId="148" xfId="0" applyBorder="1" applyAlignment="1">
      <alignment horizontal="right"/>
    </xf>
    <xf numFmtId="0" fontId="38" fillId="0" borderId="21" xfId="26" applyFont="1" applyFill="1" applyBorder="1" applyAlignment="1">
      <alignment vertical="center" wrapText="1"/>
      <protection/>
    </xf>
    <xf numFmtId="0" fontId="38" fillId="0" borderId="128" xfId="0" applyFont="1" applyBorder="1" applyAlignment="1">
      <alignment wrapText="1"/>
    </xf>
    <xf numFmtId="0" fontId="0" fillId="0" borderId="128" xfId="0" applyBorder="1" applyAlignment="1">
      <alignment/>
    </xf>
    <xf numFmtId="0" fontId="0" fillId="0" borderId="143" xfId="0" applyBorder="1" applyAlignment="1">
      <alignment/>
    </xf>
    <xf numFmtId="3" fontId="38" fillId="3" borderId="21" xfId="0" applyNumberFormat="1" applyFont="1" applyFill="1" applyBorder="1" applyAlignment="1">
      <alignment/>
    </xf>
    <xf numFmtId="3" fontId="38" fillId="3" borderId="144" xfId="0" applyNumberFormat="1" applyFont="1" applyFill="1" applyBorder="1" applyAlignment="1">
      <alignment/>
    </xf>
    <xf numFmtId="3" fontId="38" fillId="3" borderId="24" xfId="0" applyNumberFormat="1" applyFont="1" applyFill="1" applyBorder="1" applyAlignment="1">
      <alignment/>
    </xf>
    <xf numFmtId="3" fontId="38" fillId="3" borderId="128" xfId="0" applyNumberFormat="1" applyFont="1" applyFill="1" applyBorder="1" applyAlignment="1">
      <alignment/>
    </xf>
    <xf numFmtId="3" fontId="38" fillId="3" borderId="143" xfId="0" applyNumberFormat="1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128" xfId="0" applyFont="1" applyBorder="1" applyAlignment="1">
      <alignment/>
    </xf>
    <xf numFmtId="0" fontId="38" fillId="3" borderId="144" xfId="0" applyFont="1" applyFill="1" applyBorder="1" applyAlignment="1">
      <alignment/>
    </xf>
    <xf numFmtId="0" fontId="38" fillId="3" borderId="128" xfId="0" applyFont="1" applyFill="1" applyBorder="1" applyAlignment="1">
      <alignment/>
    </xf>
    <xf numFmtId="0" fontId="38" fillId="3" borderId="143" xfId="0" applyFont="1" applyFill="1" applyBorder="1" applyAlignment="1">
      <alignment/>
    </xf>
    <xf numFmtId="0" fontId="5" fillId="0" borderId="0" xfId="22" applyFont="1" applyBorder="1" applyAlignment="1">
      <alignment horizontal="center"/>
      <protection/>
    </xf>
    <xf numFmtId="0" fontId="6" fillId="0" borderId="54" xfId="22" applyFont="1" applyBorder="1" applyAlignment="1">
      <alignment horizontal="center"/>
      <protection/>
    </xf>
    <xf numFmtId="0" fontId="6" fillId="0" borderId="42" xfId="22" applyFont="1" applyBorder="1" applyAlignment="1">
      <alignment horizontal="center"/>
      <protection/>
    </xf>
    <xf numFmtId="0" fontId="5" fillId="0" borderId="0" xfId="23" applyFont="1" applyBorder="1" applyAlignment="1">
      <alignment horizontal="center"/>
      <protection/>
    </xf>
    <xf numFmtId="204" fontId="7" fillId="0" borderId="0" xfId="18" applyNumberFormat="1" applyFont="1" applyFill="1" applyBorder="1" applyAlignment="1" applyProtection="1">
      <alignment horizontal="center"/>
      <protection/>
    </xf>
    <xf numFmtId="0" fontId="6" fillId="0" borderId="48" xfId="22" applyFont="1" applyBorder="1" applyAlignment="1">
      <alignment horizontal="center"/>
      <protection/>
    </xf>
    <xf numFmtId="204" fontId="6" fillId="0" borderId="48" xfId="17" applyNumberFormat="1" applyFont="1" applyFill="1" applyBorder="1" applyAlignment="1" applyProtection="1">
      <alignment horizontal="center"/>
      <protection/>
    </xf>
    <xf numFmtId="204" fontId="6" fillId="0" borderId="88" xfId="17" applyNumberFormat="1" applyFont="1" applyFill="1" applyBorder="1" applyAlignment="1" applyProtection="1">
      <alignment horizontal="center"/>
      <protection/>
    </xf>
    <xf numFmtId="204" fontId="6" fillId="0" borderId="44" xfId="17" applyNumberFormat="1" applyFont="1" applyFill="1" applyBorder="1" applyAlignment="1" applyProtection="1">
      <alignment horizontal="center"/>
      <protection/>
    </xf>
    <xf numFmtId="204" fontId="28" fillId="0" borderId="0" xfId="17" applyNumberFormat="1" applyFont="1" applyFill="1" applyBorder="1" applyAlignment="1" applyProtection="1">
      <alignment horizontal="center"/>
      <protection/>
    </xf>
    <xf numFmtId="0" fontId="27" fillId="0" borderId="0" xfId="22" applyFont="1" applyBorder="1" applyAlignment="1">
      <alignment horizontal="left"/>
      <protection/>
    </xf>
    <xf numFmtId="204" fontId="6" fillId="0" borderId="86" xfId="17" applyNumberFormat="1" applyFont="1" applyFill="1" applyBorder="1" applyAlignment="1" applyProtection="1">
      <alignment horizontal="center"/>
      <protection/>
    </xf>
    <xf numFmtId="0" fontId="31" fillId="0" borderId="0" xfId="22" applyFont="1" applyBorder="1" applyAlignment="1">
      <alignment horizontal="center"/>
      <protection/>
    </xf>
    <xf numFmtId="0" fontId="28" fillId="0" borderId="44" xfId="22" applyFont="1" applyBorder="1" applyAlignment="1">
      <alignment horizontal="center"/>
      <protection/>
    </xf>
    <xf numFmtId="0" fontId="28" fillId="0" borderId="2" xfId="22" applyFont="1" applyBorder="1" applyAlignment="1">
      <alignment horizontal="center"/>
      <protection/>
    </xf>
    <xf numFmtId="0" fontId="28" fillId="0" borderId="3" xfId="22" applyFont="1" applyBorder="1" applyAlignment="1">
      <alignment horizontal="center"/>
      <protection/>
    </xf>
    <xf numFmtId="0" fontId="28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right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/>
      <protection/>
    </xf>
    <xf numFmtId="0" fontId="31" fillId="0" borderId="95" xfId="23" applyFont="1" applyBorder="1" applyAlignment="1">
      <alignment horizontal="right"/>
      <protection/>
    </xf>
    <xf numFmtId="0" fontId="9" fillId="0" borderId="95" xfId="23" applyFont="1" applyBorder="1" applyAlignment="1">
      <alignment horizontal="right" wrapText="1"/>
      <protection/>
    </xf>
    <xf numFmtId="0" fontId="10" fillId="0" borderId="41" xfId="23" applyFont="1" applyBorder="1" applyAlignment="1">
      <alignment horizontal="center"/>
      <protection/>
    </xf>
    <xf numFmtId="0" fontId="10" fillId="0" borderId="42" xfId="23" applyFont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Ezres_2006éves beszámoló" xfId="17"/>
    <cellStyle name="Ezres_2006évesúj" xfId="18"/>
    <cellStyle name="hetmál kút" xfId="19"/>
    <cellStyle name="Hyperlink" xfId="20"/>
    <cellStyle name="Followed Hyperlink" xfId="21"/>
    <cellStyle name="Normál_2006éves beszámoló" xfId="22"/>
    <cellStyle name="Normál_2006évesúj" xfId="23"/>
    <cellStyle name="Normál_31URLAP_előadás" xfId="24"/>
    <cellStyle name="Normal_KARSZJ3" xfId="25"/>
    <cellStyle name="Normal_KTRSZJ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&#233;s%2051url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tí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6">
      <selection activeCell="E29" sqref="E29"/>
    </sheetView>
  </sheetViews>
  <sheetFormatPr defaultColWidth="9.140625" defaultRowHeight="12.75"/>
  <cols>
    <col min="1" max="1" width="24.8515625" style="124" customWidth="1"/>
    <col min="2" max="4" width="12.7109375" style="163" customWidth="1"/>
    <col min="5" max="5" width="11.140625" style="164" customWidth="1"/>
    <col min="6" max="6" width="22.7109375" style="124" customWidth="1"/>
    <col min="7" max="9" width="12.7109375" style="132" customWidth="1"/>
    <col min="10" max="10" width="8.7109375" style="164" customWidth="1"/>
    <col min="11" max="16384" width="9.140625" style="124" customWidth="1"/>
  </cols>
  <sheetData>
    <row r="1" spans="1:19" ht="12.75">
      <c r="A1" s="120"/>
      <c r="B1" s="121"/>
      <c r="C1" s="121"/>
      <c r="D1" s="121"/>
      <c r="E1" s="122"/>
      <c r="F1" s="120"/>
      <c r="G1" s="123"/>
      <c r="H1" s="123"/>
      <c r="I1" s="124"/>
      <c r="J1" s="125" t="s">
        <v>79</v>
      </c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.75">
      <c r="A2" s="120"/>
      <c r="B2" s="121"/>
      <c r="C2" s="121"/>
      <c r="D2" s="121"/>
      <c r="E2" s="122"/>
      <c r="F2" s="120"/>
      <c r="G2" s="123"/>
      <c r="H2" s="123"/>
      <c r="I2" s="126"/>
      <c r="J2" s="127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.75">
      <c r="A3" s="120"/>
      <c r="B3" s="121"/>
      <c r="C3" s="121"/>
      <c r="D3" s="121"/>
      <c r="E3" s="122"/>
      <c r="F3" s="120"/>
      <c r="G3" s="123"/>
      <c r="H3" s="123"/>
      <c r="I3" s="126"/>
      <c r="J3" s="127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9.5">
      <c r="A4" s="701" t="s">
        <v>687</v>
      </c>
      <c r="B4" s="701"/>
      <c r="C4" s="701"/>
      <c r="D4" s="701"/>
      <c r="E4" s="701"/>
      <c r="F4" s="701"/>
      <c r="G4" s="701"/>
      <c r="H4" s="701"/>
      <c r="I4" s="701"/>
      <c r="J4" s="701"/>
      <c r="K4" s="120"/>
      <c r="L4" s="120"/>
      <c r="M4" s="120"/>
      <c r="N4" s="120"/>
      <c r="O4" s="120"/>
      <c r="P4" s="120"/>
      <c r="Q4" s="120"/>
      <c r="R4" s="120"/>
      <c r="S4" s="120"/>
    </row>
    <row r="5" spans="1:19" ht="12.75" customHeight="1">
      <c r="A5" s="128"/>
      <c r="B5" s="129"/>
      <c r="C5" s="129"/>
      <c r="D5" s="129"/>
      <c r="E5" s="130"/>
      <c r="F5" s="128"/>
      <c r="G5" s="131"/>
      <c r="H5" s="131"/>
      <c r="I5" s="131"/>
      <c r="J5" s="130"/>
      <c r="K5" s="120"/>
      <c r="L5" s="120"/>
      <c r="M5" s="120"/>
      <c r="N5" s="120"/>
      <c r="O5" s="120"/>
      <c r="P5" s="120"/>
      <c r="Q5" s="120"/>
      <c r="R5" s="120"/>
      <c r="S5" s="120"/>
    </row>
    <row r="6" spans="1:19" ht="12.75" customHeight="1">
      <c r="A6" s="128"/>
      <c r="B6" s="129"/>
      <c r="C6" s="129"/>
      <c r="D6" s="129"/>
      <c r="E6" s="130"/>
      <c r="F6" s="128"/>
      <c r="G6" s="131"/>
      <c r="H6" s="131"/>
      <c r="I6" s="131"/>
      <c r="J6" s="130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12.75">
      <c r="A7" s="120"/>
      <c r="B7" s="121"/>
      <c r="C7" s="121"/>
      <c r="D7" s="121"/>
      <c r="E7" s="122"/>
      <c r="F7" s="120"/>
      <c r="G7" s="123"/>
      <c r="H7" s="123"/>
      <c r="J7" s="133" t="s">
        <v>0</v>
      </c>
      <c r="K7" s="120"/>
      <c r="M7" s="120"/>
      <c r="N7" s="120"/>
      <c r="O7" s="120"/>
      <c r="P7" s="120"/>
      <c r="Q7" s="120"/>
      <c r="R7" s="120"/>
      <c r="S7" s="120"/>
    </row>
    <row r="8" spans="1:19" s="137" customFormat="1" ht="19.5" customHeight="1">
      <c r="A8" s="134" t="s">
        <v>1</v>
      </c>
      <c r="B8" s="702" t="s">
        <v>80</v>
      </c>
      <c r="C8" s="702"/>
      <c r="D8" s="702"/>
      <c r="E8" s="135" t="s">
        <v>2</v>
      </c>
      <c r="F8" s="134" t="s">
        <v>1</v>
      </c>
      <c r="G8" s="703" t="s">
        <v>80</v>
      </c>
      <c r="H8" s="703"/>
      <c r="I8" s="703"/>
      <c r="J8" s="135" t="s">
        <v>2</v>
      </c>
      <c r="K8" s="136"/>
      <c r="M8" s="136"/>
      <c r="N8" s="136"/>
      <c r="O8" s="136"/>
      <c r="P8" s="136"/>
      <c r="Q8" s="136"/>
      <c r="R8" s="136"/>
      <c r="S8" s="136"/>
    </row>
    <row r="9" spans="1:19" s="137" customFormat="1" ht="19.5" customHeight="1" thickBot="1">
      <c r="A9" s="138"/>
      <c r="B9" s="139" t="s">
        <v>3</v>
      </c>
      <c r="C9" s="139" t="s">
        <v>4</v>
      </c>
      <c r="D9" s="139" t="s">
        <v>2</v>
      </c>
      <c r="E9" s="140" t="s">
        <v>81</v>
      </c>
      <c r="F9" s="138"/>
      <c r="G9" s="141" t="s">
        <v>3</v>
      </c>
      <c r="H9" s="141" t="s">
        <v>4</v>
      </c>
      <c r="I9" s="141" t="s">
        <v>2</v>
      </c>
      <c r="J9" s="140" t="s">
        <v>81</v>
      </c>
      <c r="K9" s="136"/>
      <c r="L9" s="136"/>
      <c r="M9" s="136"/>
      <c r="N9" s="136"/>
      <c r="O9" s="136"/>
      <c r="P9" s="136"/>
      <c r="Q9" s="136"/>
      <c r="R9" s="136"/>
      <c r="S9" s="136"/>
    </row>
    <row r="10" spans="1:19" ht="12.75">
      <c r="A10" s="142" t="s">
        <v>82</v>
      </c>
      <c r="B10" s="143"/>
      <c r="C10" s="143"/>
      <c r="D10" s="143"/>
      <c r="E10" s="144"/>
      <c r="F10" s="145" t="s">
        <v>83</v>
      </c>
      <c r="G10" s="143"/>
      <c r="H10" s="143"/>
      <c r="I10" s="143"/>
      <c r="J10" s="146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ht="12.75">
      <c r="A11" s="147" t="s">
        <v>84</v>
      </c>
      <c r="B11" s="148">
        <v>116267</v>
      </c>
      <c r="C11" s="148">
        <v>120287</v>
      </c>
      <c r="D11" s="148">
        <v>101758</v>
      </c>
      <c r="E11" s="149">
        <f>D11/C11</f>
        <v>0.8459600788115091</v>
      </c>
      <c r="F11" s="150" t="s">
        <v>85</v>
      </c>
      <c r="G11" s="148">
        <v>1635352</v>
      </c>
      <c r="H11" s="148">
        <v>1782960</v>
      </c>
      <c r="I11" s="148">
        <v>1778125</v>
      </c>
      <c r="J11" s="151">
        <f>I11/H11</f>
        <v>0.9972882173464351</v>
      </c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 ht="12.75">
      <c r="A12" s="147" t="s">
        <v>86</v>
      </c>
      <c r="B12" s="148">
        <v>9000</v>
      </c>
      <c r="C12" s="148">
        <v>34949</v>
      </c>
      <c r="D12" s="148">
        <v>34948</v>
      </c>
      <c r="E12" s="149">
        <f>D12/C12</f>
        <v>0.9999713868780222</v>
      </c>
      <c r="F12" s="150" t="s">
        <v>87</v>
      </c>
      <c r="G12" s="148">
        <v>9000</v>
      </c>
      <c r="H12" s="148">
        <v>62302</v>
      </c>
      <c r="I12" s="148">
        <v>35086</v>
      </c>
      <c r="J12" s="151">
        <f>I12/H12</f>
        <v>0.5631600911688228</v>
      </c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 ht="12.75">
      <c r="A13" s="147" t="s">
        <v>88</v>
      </c>
      <c r="B13" s="148">
        <v>77798</v>
      </c>
      <c r="C13" s="148">
        <v>116770</v>
      </c>
      <c r="D13" s="148">
        <v>90175</v>
      </c>
      <c r="E13" s="149">
        <f>D13/C13</f>
        <v>0.772244583369016</v>
      </c>
      <c r="F13" s="150" t="s">
        <v>89</v>
      </c>
      <c r="G13" s="148"/>
      <c r="H13" s="148"/>
      <c r="I13" s="148">
        <v>160</v>
      </c>
      <c r="J13" s="151"/>
      <c r="K13" s="120"/>
      <c r="L13" s="120"/>
      <c r="M13" s="120"/>
      <c r="N13" s="120"/>
      <c r="O13" s="120"/>
      <c r="P13" s="120"/>
      <c r="Q13" s="120"/>
      <c r="R13" s="120"/>
      <c r="S13" s="120"/>
    </row>
    <row r="14" spans="1:19" ht="12.75">
      <c r="A14" s="147" t="s">
        <v>90</v>
      </c>
      <c r="B14" s="148"/>
      <c r="C14" s="148"/>
      <c r="D14" s="148"/>
      <c r="E14" s="149"/>
      <c r="F14" s="150" t="s">
        <v>91</v>
      </c>
      <c r="G14" s="148">
        <v>16255</v>
      </c>
      <c r="H14" s="148">
        <v>16713</v>
      </c>
      <c r="I14" s="148">
        <v>17129</v>
      </c>
      <c r="J14" s="151">
        <f>I14/H14</f>
        <v>1.0248908035660862</v>
      </c>
      <c r="K14" s="120"/>
      <c r="L14" s="120"/>
      <c r="M14" s="120"/>
      <c r="N14" s="120"/>
      <c r="O14" s="120"/>
      <c r="P14" s="120"/>
      <c r="Q14" s="120"/>
      <c r="R14" s="120"/>
      <c r="S14" s="120"/>
    </row>
    <row r="15" spans="1:19" ht="12.75">
      <c r="A15" s="147" t="s">
        <v>92</v>
      </c>
      <c r="B15" s="148"/>
      <c r="C15" s="148">
        <v>37810</v>
      </c>
      <c r="D15" s="148">
        <v>37810</v>
      </c>
      <c r="E15" s="149">
        <f>D15/C15</f>
        <v>1</v>
      </c>
      <c r="F15" s="150" t="s">
        <v>93</v>
      </c>
      <c r="G15" s="148"/>
      <c r="H15" s="148"/>
      <c r="I15" s="148">
        <v>5617</v>
      </c>
      <c r="J15" s="151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1:19" ht="12.75">
      <c r="A16" s="609" t="s">
        <v>94</v>
      </c>
      <c r="B16" s="148"/>
      <c r="C16" s="148"/>
      <c r="D16" s="148">
        <v>-151</v>
      </c>
      <c r="E16" s="152"/>
      <c r="F16" s="150" t="s">
        <v>95</v>
      </c>
      <c r="G16" s="148">
        <v>94057</v>
      </c>
      <c r="H16" s="148">
        <v>93393</v>
      </c>
      <c r="I16" s="148">
        <v>68485</v>
      </c>
      <c r="J16" s="151">
        <f>I16/H16</f>
        <v>0.7332990695234118</v>
      </c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 ht="12.75">
      <c r="A17" s="153" t="s">
        <v>96</v>
      </c>
      <c r="B17" s="154">
        <f>SUM(B11:B16)</f>
        <v>203065</v>
      </c>
      <c r="C17" s="154">
        <f>SUM(C11:C16)</f>
        <v>309816</v>
      </c>
      <c r="D17" s="154">
        <f>SUM(D11:D16)</f>
        <v>264540</v>
      </c>
      <c r="E17" s="152">
        <f>D17/C17</f>
        <v>0.8538616469130065</v>
      </c>
      <c r="F17" s="155" t="s">
        <v>96</v>
      </c>
      <c r="G17" s="154">
        <f>SUM(G11:G16)</f>
        <v>1754664</v>
      </c>
      <c r="H17" s="154">
        <f>SUM(H11:H16)</f>
        <v>1955368</v>
      </c>
      <c r="I17" s="154">
        <f>SUM(I11:I16)</f>
        <v>1904602</v>
      </c>
      <c r="J17" s="156">
        <f>I17/H17</f>
        <v>0.974037623608446</v>
      </c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ht="12.75">
      <c r="A18" s="153"/>
      <c r="B18" s="154"/>
      <c r="C18" s="154"/>
      <c r="D18" s="154"/>
      <c r="E18" s="152"/>
      <c r="F18" s="155"/>
      <c r="G18" s="154"/>
      <c r="H18" s="154"/>
      <c r="I18" s="154"/>
      <c r="J18" s="156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 ht="12.75">
      <c r="A19" s="157" t="s">
        <v>97</v>
      </c>
      <c r="B19" s="148"/>
      <c r="C19" s="148"/>
      <c r="D19" s="148"/>
      <c r="E19" s="152"/>
      <c r="F19" s="158" t="s">
        <v>98</v>
      </c>
      <c r="G19" s="148"/>
      <c r="H19" s="148"/>
      <c r="I19" s="148"/>
      <c r="J19" s="156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1:19" ht="12.75">
      <c r="A20" s="147" t="s">
        <v>99</v>
      </c>
      <c r="B20" s="148">
        <v>386831</v>
      </c>
      <c r="C20" s="148">
        <v>399125</v>
      </c>
      <c r="D20" s="148">
        <v>316401</v>
      </c>
      <c r="E20" s="149">
        <f>D20/C20</f>
        <v>0.7927366113373003</v>
      </c>
      <c r="F20" s="150" t="s">
        <v>85</v>
      </c>
      <c r="G20" s="148">
        <v>587314</v>
      </c>
      <c r="H20" s="148">
        <v>661628</v>
      </c>
      <c r="I20" s="148">
        <v>642669</v>
      </c>
      <c r="J20" s="151">
        <f>I20/H20</f>
        <v>0.9713449249427171</v>
      </c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19" ht="12.75">
      <c r="A21" s="147" t="s">
        <v>100</v>
      </c>
      <c r="B21" s="148">
        <v>27470</v>
      </c>
      <c r="C21" s="148">
        <v>8145</v>
      </c>
      <c r="D21" s="148">
        <v>5939</v>
      </c>
      <c r="E21" s="149">
        <f>D21/C21</f>
        <v>0.7291589932473911</v>
      </c>
      <c r="F21" s="150" t="s">
        <v>87</v>
      </c>
      <c r="G21" s="148">
        <v>1920179</v>
      </c>
      <c r="H21" s="148">
        <v>1932762</v>
      </c>
      <c r="I21" s="159">
        <v>1868264</v>
      </c>
      <c r="J21" s="151">
        <f>I21/H21</f>
        <v>0.9666291038420665</v>
      </c>
      <c r="K21" s="120"/>
      <c r="L21" s="120"/>
      <c r="M21" s="120"/>
      <c r="N21" s="120"/>
      <c r="O21" s="120"/>
      <c r="P21" s="120"/>
      <c r="Q21" s="120"/>
      <c r="R21" s="120"/>
      <c r="S21" s="120"/>
    </row>
    <row r="22" spans="1:19" ht="12.75">
      <c r="A22" s="147" t="s">
        <v>101</v>
      </c>
      <c r="B22" s="148">
        <v>1048132</v>
      </c>
      <c r="C22" s="148">
        <v>2016588</v>
      </c>
      <c r="D22" s="148">
        <v>2016587</v>
      </c>
      <c r="E22" s="149">
        <f>D22/C22</f>
        <v>0.9999995041128877</v>
      </c>
      <c r="F22" s="150" t="s">
        <v>102</v>
      </c>
      <c r="G22" s="148">
        <v>240823</v>
      </c>
      <c r="H22" s="148">
        <v>323722</v>
      </c>
      <c r="I22" s="148">
        <v>300382</v>
      </c>
      <c r="J22" s="151">
        <f>I22/H22</f>
        <v>0.9279011003268236</v>
      </c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 ht="12.75">
      <c r="A23" s="147" t="s">
        <v>827</v>
      </c>
      <c r="B23" s="148">
        <v>1031754</v>
      </c>
      <c r="C23" s="148">
        <v>1064389</v>
      </c>
      <c r="D23" s="148">
        <v>1077973</v>
      </c>
      <c r="E23" s="149"/>
      <c r="F23" s="150" t="s">
        <v>103</v>
      </c>
      <c r="G23" s="148"/>
      <c r="H23" s="148">
        <v>14882</v>
      </c>
      <c r="I23" s="148">
        <v>15096</v>
      </c>
      <c r="J23" s="151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9" ht="12.75">
      <c r="A24" s="147" t="s">
        <v>88</v>
      </c>
      <c r="B24" s="148">
        <v>43212</v>
      </c>
      <c r="C24" s="148">
        <v>57932</v>
      </c>
      <c r="D24" s="148">
        <v>53548</v>
      </c>
      <c r="E24" s="149">
        <f aca="true" t="shared" si="0" ref="E24:E31">D24/C24</f>
        <v>0.9243250707726299</v>
      </c>
      <c r="F24" s="150" t="s">
        <v>104</v>
      </c>
      <c r="G24" s="148">
        <v>2075</v>
      </c>
      <c r="H24" s="148">
        <v>2075</v>
      </c>
      <c r="I24" s="148">
        <v>2075</v>
      </c>
      <c r="J24" s="151">
        <f>I24/H24</f>
        <v>1</v>
      </c>
      <c r="K24" s="120"/>
      <c r="L24" s="120"/>
      <c r="M24" s="120"/>
      <c r="N24" s="120"/>
      <c r="O24" s="120"/>
      <c r="P24" s="120"/>
      <c r="Q24" s="120"/>
      <c r="R24" s="120"/>
      <c r="S24" s="120"/>
    </row>
    <row r="25" spans="1:19" ht="12.75">
      <c r="A25" s="147" t="s">
        <v>90</v>
      </c>
      <c r="B25" s="148">
        <v>1436275</v>
      </c>
      <c r="C25" s="148">
        <v>729253</v>
      </c>
      <c r="D25" s="148">
        <v>632129</v>
      </c>
      <c r="E25" s="149">
        <f t="shared" si="0"/>
        <v>0.8668171402791623</v>
      </c>
      <c r="F25" s="150" t="s">
        <v>828</v>
      </c>
      <c r="G25" s="148"/>
      <c r="H25" s="148">
        <v>2012</v>
      </c>
      <c r="I25" s="148">
        <v>2686</v>
      </c>
      <c r="J25" s="151">
        <f>I25/H25</f>
        <v>1.3349900596421471</v>
      </c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19" ht="12.75">
      <c r="A26" s="147" t="s">
        <v>105</v>
      </c>
      <c r="B26" s="148">
        <v>5852</v>
      </c>
      <c r="C26" s="148">
        <v>15317</v>
      </c>
      <c r="D26" s="148">
        <v>11319</v>
      </c>
      <c r="E26" s="149">
        <f t="shared" si="0"/>
        <v>0.7389828295358098</v>
      </c>
      <c r="F26" s="150" t="s">
        <v>106</v>
      </c>
      <c r="G26" s="148">
        <v>60000</v>
      </c>
      <c r="H26" s="148">
        <v>2</v>
      </c>
      <c r="I26" s="148"/>
      <c r="J26" s="151">
        <f>I26/H26</f>
        <v>0</v>
      </c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ht="12.75">
      <c r="A27" s="147" t="s">
        <v>107</v>
      </c>
      <c r="B27" s="148">
        <v>169133</v>
      </c>
      <c r="C27" s="148">
        <v>41075</v>
      </c>
      <c r="D27" s="148">
        <v>508685</v>
      </c>
      <c r="E27" s="149">
        <f t="shared" si="0"/>
        <v>12.384297017650638</v>
      </c>
      <c r="F27" s="150" t="s">
        <v>108</v>
      </c>
      <c r="G27" s="148">
        <v>34646</v>
      </c>
      <c r="H27" s="148">
        <v>34646</v>
      </c>
      <c r="I27" s="148">
        <v>396211</v>
      </c>
      <c r="J27" s="151">
        <f>I27/H27</f>
        <v>11.435981065635282</v>
      </c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19" ht="12.75">
      <c r="A28" s="147" t="s">
        <v>109</v>
      </c>
      <c r="B28" s="148"/>
      <c r="C28" s="148">
        <v>37480</v>
      </c>
      <c r="D28" s="148">
        <v>40235</v>
      </c>
      <c r="E28" s="149">
        <f t="shared" si="0"/>
        <v>1.0735058697972253</v>
      </c>
      <c r="F28" s="150"/>
      <c r="G28" s="148"/>
      <c r="H28" s="148"/>
      <c r="I28" s="148"/>
      <c r="J28" s="151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 ht="12.75">
      <c r="A29" s="147" t="s">
        <v>92</v>
      </c>
      <c r="B29" s="148"/>
      <c r="C29" s="148"/>
      <c r="D29" s="148"/>
      <c r="E29" s="149"/>
      <c r="F29" s="150"/>
      <c r="G29" s="148"/>
      <c r="H29" s="148"/>
      <c r="I29" s="148"/>
      <c r="J29" s="151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.75">
      <c r="A30" s="147" t="s">
        <v>110</v>
      </c>
      <c r="B30" s="148">
        <v>247977</v>
      </c>
      <c r="C30" s="148">
        <v>247977</v>
      </c>
      <c r="D30" s="148">
        <v>251255</v>
      </c>
      <c r="E30" s="149">
        <f t="shared" si="0"/>
        <v>1.013218967888151</v>
      </c>
      <c r="F30" s="150"/>
      <c r="G30" s="148"/>
      <c r="H30" s="148"/>
      <c r="I30" s="148"/>
      <c r="J30" s="151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.75">
      <c r="A31" s="153" t="s">
        <v>111</v>
      </c>
      <c r="B31" s="154">
        <f>SUM(B20:B30)</f>
        <v>4396636</v>
      </c>
      <c r="C31" s="154">
        <f>SUM(C20:C30)</f>
        <v>4617281</v>
      </c>
      <c r="D31" s="154">
        <f>SUM(D20:D30)</f>
        <v>4914071</v>
      </c>
      <c r="E31" s="152">
        <f t="shared" si="0"/>
        <v>1.0642780892044474</v>
      </c>
      <c r="F31" s="155" t="s">
        <v>111</v>
      </c>
      <c r="G31" s="154">
        <f>SUM(G20:G30)</f>
        <v>2845037</v>
      </c>
      <c r="H31" s="154">
        <f>SUM(H20:H30)</f>
        <v>2971729</v>
      </c>
      <c r="I31" s="154">
        <f>SUM(I20:I30)</f>
        <v>3227383</v>
      </c>
      <c r="J31" s="156">
        <f>I31/H31</f>
        <v>1.0860287058476732</v>
      </c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 ht="12.75">
      <c r="A32" s="147" t="s">
        <v>112</v>
      </c>
      <c r="B32" s="148"/>
      <c r="C32" s="148"/>
      <c r="D32" s="148">
        <v>-50263</v>
      </c>
      <c r="E32" s="152"/>
      <c r="F32" s="150" t="s">
        <v>113</v>
      </c>
      <c r="G32" s="148"/>
      <c r="H32" s="148"/>
      <c r="I32" s="148">
        <v>-1669</v>
      </c>
      <c r="J32" s="156"/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19" ht="12.75">
      <c r="A33" s="147"/>
      <c r="B33" s="148"/>
      <c r="C33" s="148"/>
      <c r="D33" s="148"/>
      <c r="E33" s="152"/>
      <c r="F33" s="150"/>
      <c r="G33" s="148"/>
      <c r="H33" s="148"/>
      <c r="I33" s="148"/>
      <c r="J33" s="156"/>
      <c r="K33" s="120"/>
      <c r="L33" s="120"/>
      <c r="M33" s="120"/>
      <c r="N33" s="120"/>
      <c r="O33" s="120"/>
      <c r="P33" s="120"/>
      <c r="Q33" s="120"/>
      <c r="R33" s="120"/>
      <c r="S33" s="120"/>
    </row>
    <row r="34" spans="1:19" s="137" customFormat="1" ht="20.25" customHeight="1" thickBot="1">
      <c r="A34" s="160" t="s">
        <v>114</v>
      </c>
      <c r="B34" s="161">
        <f>SUM(B17,B31:B32)</f>
        <v>4599701</v>
      </c>
      <c r="C34" s="161">
        <f>SUM(C17,C31:C32)</f>
        <v>4927097</v>
      </c>
      <c r="D34" s="161">
        <f>SUM(D17,D31:D32)</f>
        <v>5128348</v>
      </c>
      <c r="E34" s="606">
        <f>D34/C34</f>
        <v>1.040845755624458</v>
      </c>
      <c r="F34" s="162" t="s">
        <v>115</v>
      </c>
      <c r="G34" s="161">
        <f>SUM(G17,G31:G32)</f>
        <v>4599701</v>
      </c>
      <c r="H34" s="161">
        <f>SUM(H17,H31:H32)</f>
        <v>4927097</v>
      </c>
      <c r="I34" s="161">
        <f>SUM(I17,I31:I32)</f>
        <v>5130316</v>
      </c>
      <c r="J34" s="607">
        <f>I34/H34</f>
        <v>1.0412451794636883</v>
      </c>
      <c r="K34" s="136"/>
      <c r="L34" s="136"/>
      <c r="M34" s="136"/>
      <c r="N34" s="136"/>
      <c r="O34" s="136"/>
      <c r="P34" s="136"/>
      <c r="Q34" s="136"/>
      <c r="R34" s="136"/>
      <c r="S34" s="136"/>
    </row>
    <row r="35" spans="1:19" ht="12.75">
      <c r="A35" s="120"/>
      <c r="B35" s="121"/>
      <c r="C35" s="121"/>
      <c r="D35" s="121"/>
      <c r="E35" s="122"/>
      <c r="F35" s="120"/>
      <c r="G35" s="123"/>
      <c r="H35" s="123"/>
      <c r="I35" s="123"/>
      <c r="J35" s="122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 ht="12.75">
      <c r="A36" s="120"/>
      <c r="B36" s="121"/>
      <c r="C36" s="121"/>
      <c r="D36" s="121"/>
      <c r="E36" s="122"/>
      <c r="F36" s="120"/>
      <c r="G36" s="123"/>
      <c r="H36" s="123"/>
      <c r="I36" s="123"/>
      <c r="J36" s="122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 ht="12.75">
      <c r="A37" s="120"/>
      <c r="B37" s="121"/>
      <c r="C37" s="121"/>
      <c r="D37" s="121"/>
      <c r="E37" s="122"/>
      <c r="F37" s="120"/>
      <c r="G37" s="123"/>
      <c r="H37" s="123"/>
      <c r="I37" s="123"/>
      <c r="J37" s="122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2:19" ht="12.75">
      <c r="B38" s="120"/>
      <c r="C38" s="121"/>
      <c r="D38" s="121"/>
      <c r="E38" s="122"/>
      <c r="F38" s="120"/>
      <c r="G38" s="123"/>
      <c r="H38" s="123"/>
      <c r="I38" s="123"/>
      <c r="J38" s="122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9" ht="12.75">
      <c r="A39" s="120"/>
      <c r="B39" s="121"/>
      <c r="C39" s="121"/>
      <c r="D39" s="121"/>
      <c r="E39" s="122"/>
      <c r="F39" s="120"/>
      <c r="G39" s="123"/>
      <c r="H39" s="123"/>
      <c r="I39" s="123"/>
      <c r="J39" s="122"/>
      <c r="K39" s="120"/>
      <c r="L39" s="120"/>
      <c r="M39" s="120"/>
      <c r="N39" s="120"/>
      <c r="O39" s="120"/>
      <c r="P39" s="120"/>
      <c r="Q39" s="120"/>
      <c r="R39" s="120"/>
      <c r="S39" s="120"/>
    </row>
    <row r="40" spans="1:19" ht="12.75">
      <c r="A40" s="120"/>
      <c r="B40" s="121"/>
      <c r="C40" s="121"/>
      <c r="D40" s="121"/>
      <c r="E40" s="122"/>
      <c r="F40" s="120"/>
      <c r="G40" s="123"/>
      <c r="H40" s="123"/>
      <c r="I40" s="123"/>
      <c r="J40" s="122"/>
      <c r="K40" s="120"/>
      <c r="L40" s="120"/>
      <c r="M40" s="120"/>
      <c r="N40" s="120"/>
      <c r="O40" s="120"/>
      <c r="P40" s="120"/>
      <c r="Q40" s="120"/>
      <c r="R40" s="120"/>
      <c r="S40" s="120"/>
    </row>
    <row r="41" spans="1:19" ht="12.75">
      <c r="A41" s="120"/>
      <c r="B41" s="121"/>
      <c r="C41" s="121"/>
      <c r="D41" s="121"/>
      <c r="E41" s="122"/>
      <c r="F41" s="120"/>
      <c r="G41" s="123"/>
      <c r="H41" s="123"/>
      <c r="I41" s="123"/>
      <c r="J41" s="122"/>
      <c r="K41" s="120"/>
      <c r="L41" s="120"/>
      <c r="M41" s="120"/>
      <c r="N41" s="120"/>
      <c r="O41" s="120"/>
      <c r="P41" s="120"/>
      <c r="Q41" s="120"/>
      <c r="R41" s="120"/>
      <c r="S41" s="120"/>
    </row>
    <row r="42" spans="1:19" ht="12.75">
      <c r="A42" s="120"/>
      <c r="B42" s="121"/>
      <c r="C42" s="121"/>
      <c r="D42" s="121"/>
      <c r="E42" s="122"/>
      <c r="F42" s="120"/>
      <c r="G42" s="123"/>
      <c r="H42" s="123"/>
      <c r="I42" s="123"/>
      <c r="J42" s="122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1:19" ht="12.75">
      <c r="A43" s="120"/>
      <c r="B43" s="121"/>
      <c r="C43" s="121"/>
      <c r="D43" s="121"/>
      <c r="E43" s="122"/>
      <c r="F43" s="120"/>
      <c r="G43" s="123"/>
      <c r="H43" s="123"/>
      <c r="I43" s="123"/>
      <c r="J43" s="122"/>
      <c r="K43" s="120"/>
      <c r="L43" s="120"/>
      <c r="M43" s="120"/>
      <c r="N43" s="120"/>
      <c r="O43" s="120"/>
      <c r="P43" s="120"/>
      <c r="Q43" s="120"/>
      <c r="R43" s="120"/>
      <c r="S43" s="120"/>
    </row>
    <row r="44" spans="1:19" ht="12.75">
      <c r="A44" s="120"/>
      <c r="B44" s="121"/>
      <c r="C44" s="121"/>
      <c r="D44" s="121"/>
      <c r="E44" s="122"/>
      <c r="F44" s="120"/>
      <c r="G44" s="123"/>
      <c r="H44" s="123"/>
      <c r="I44" s="123"/>
      <c r="J44" s="122"/>
      <c r="K44" s="120"/>
      <c r="L44" s="120"/>
      <c r="M44" s="120"/>
      <c r="N44" s="120"/>
      <c r="O44" s="120"/>
      <c r="P44" s="120"/>
      <c r="Q44" s="120"/>
      <c r="R44" s="120"/>
      <c r="S44" s="120"/>
    </row>
    <row r="45" spans="1:19" ht="12.75">
      <c r="A45" s="120"/>
      <c r="B45" s="121"/>
      <c r="C45" s="121"/>
      <c r="D45" s="121"/>
      <c r="E45" s="122"/>
      <c r="F45" s="120"/>
      <c r="G45" s="123"/>
      <c r="H45" s="123"/>
      <c r="I45" s="123"/>
      <c r="J45" s="122"/>
      <c r="K45" s="120"/>
      <c r="L45" s="120"/>
      <c r="M45" s="120"/>
      <c r="N45" s="120"/>
      <c r="O45" s="120"/>
      <c r="P45" s="120"/>
      <c r="Q45" s="120"/>
      <c r="R45" s="120"/>
      <c r="S45" s="120"/>
    </row>
  </sheetData>
  <mergeCells count="3">
    <mergeCell ref="A4:J4"/>
    <mergeCell ref="B8:D8"/>
    <mergeCell ref="G8:I8"/>
  </mergeCells>
  <printOptions/>
  <pageMargins left="0.3902777777777778" right="0.22986111111111113" top="0.7875" bottom="0.8097222222222222" header="0.5118055555555556" footer="0.511805555555555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47"/>
  <sheetViews>
    <sheetView view="pageBreakPreview" zoomScale="60" workbookViewId="0" topLeftCell="A1">
      <selection activeCell="B1" sqref="B1"/>
    </sheetView>
  </sheetViews>
  <sheetFormatPr defaultColWidth="9.140625" defaultRowHeight="12.75"/>
  <cols>
    <col min="1" max="4" width="4.28125" style="0" customWidth="1"/>
    <col min="5" max="5" width="6.421875" style="0" customWidth="1"/>
    <col min="6" max="11" width="2.421875" style="0" customWidth="1"/>
    <col min="12" max="12" width="2.7109375" style="0" customWidth="1"/>
    <col min="13" max="13" width="5.00390625" style="0" customWidth="1"/>
    <col min="14" max="14" width="8.57421875" style="0" customWidth="1"/>
    <col min="15" max="17" width="4.57421875" style="0" customWidth="1"/>
    <col min="18" max="18" width="5.00390625" style="0" customWidth="1"/>
    <col min="19" max="30" width="4.57421875" style="0" hidden="1" customWidth="1"/>
    <col min="31" max="37" width="4.57421875" style="0" customWidth="1"/>
    <col min="38" max="38" width="6.57421875" style="0" customWidth="1"/>
    <col min="39" max="44" width="4.57421875" style="0" customWidth="1"/>
    <col min="45" max="45" width="5.57421875" style="0" customWidth="1"/>
    <col min="46" max="48" width="4.57421875" style="0" customWidth="1"/>
    <col min="49" max="49" width="4.140625" style="0" customWidth="1"/>
    <col min="50" max="50" width="4.28125" style="0" customWidth="1"/>
    <col min="51" max="52" width="4.140625" style="0" customWidth="1"/>
  </cols>
  <sheetData>
    <row r="1" spans="1:50" ht="22.5" customHeight="1">
      <c r="A1" s="648"/>
      <c r="B1" s="648"/>
      <c r="C1" s="648"/>
      <c r="D1" s="648"/>
      <c r="E1" s="648"/>
      <c r="F1" s="679"/>
      <c r="G1" s="679"/>
      <c r="H1" s="648"/>
      <c r="I1" s="648"/>
      <c r="J1" s="648"/>
      <c r="K1" s="679"/>
      <c r="L1" s="679"/>
      <c r="M1" s="648"/>
      <c r="N1" s="648"/>
      <c r="O1" s="649" t="s">
        <v>701</v>
      </c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50"/>
      <c r="AE1" s="651"/>
      <c r="AF1" s="648"/>
      <c r="AG1" s="652"/>
      <c r="AH1" s="652"/>
      <c r="AI1" s="652"/>
      <c r="AJ1" s="652"/>
      <c r="AK1" s="648"/>
      <c r="AL1" s="648"/>
      <c r="AM1" s="648"/>
      <c r="AN1" s="648"/>
      <c r="AO1" s="648"/>
      <c r="AP1" s="648"/>
      <c r="AQ1" s="648"/>
      <c r="AR1" s="648"/>
      <c r="AS1" s="648"/>
      <c r="AT1" s="674" t="s">
        <v>702</v>
      </c>
      <c r="AU1" s="675"/>
      <c r="AV1" s="675"/>
      <c r="AW1" s="675"/>
      <c r="AX1" s="675"/>
    </row>
    <row r="2" spans="1:50" s="655" customFormat="1" ht="25.5" customHeight="1">
      <c r="A2" s="676"/>
      <c r="B2" s="719"/>
      <c r="C2" s="719"/>
      <c r="D2" s="719"/>
      <c r="E2" s="719"/>
      <c r="F2" s="719"/>
      <c r="G2" s="719"/>
      <c r="K2" s="719"/>
      <c r="L2" s="719"/>
      <c r="M2" s="719"/>
      <c r="N2" s="719"/>
      <c r="O2" s="719"/>
      <c r="Q2" s="720"/>
      <c r="R2" s="720"/>
      <c r="T2" s="676"/>
      <c r="U2" s="676"/>
      <c r="W2" s="719"/>
      <c r="X2" s="719"/>
      <c r="Y2" s="719"/>
      <c r="Z2" s="719"/>
      <c r="AA2" s="719"/>
      <c r="AB2" s="719"/>
      <c r="AD2" s="721" t="s">
        <v>415</v>
      </c>
      <c r="AE2" s="722"/>
      <c r="AF2" s="722"/>
      <c r="AL2" s="719"/>
      <c r="AM2" s="719"/>
      <c r="AN2" s="719"/>
      <c r="AO2" s="719"/>
      <c r="AP2" s="719"/>
      <c r="AQ2" s="719"/>
      <c r="AR2" s="719"/>
      <c r="AS2" s="719"/>
      <c r="AT2" s="654"/>
      <c r="AU2" s="656"/>
      <c r="AW2" s="719"/>
      <c r="AX2" s="719"/>
    </row>
    <row r="3" spans="1:49" ht="23.25" customHeight="1" thickBot="1">
      <c r="A3" s="648"/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8"/>
      <c r="AK3" s="648"/>
      <c r="AL3" s="648"/>
      <c r="AM3" s="648"/>
      <c r="AN3" s="648"/>
      <c r="AO3" s="648"/>
      <c r="AP3" s="648"/>
      <c r="AQ3" s="723"/>
      <c r="AR3" s="723"/>
      <c r="AS3" s="723"/>
      <c r="AT3" s="723"/>
      <c r="AU3" s="723"/>
      <c r="AV3" s="723"/>
      <c r="AW3" s="657" t="s">
        <v>703</v>
      </c>
    </row>
    <row r="4" spans="1:50" s="653" customFormat="1" ht="21" customHeight="1">
      <c r="A4" s="724" t="s">
        <v>704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6"/>
      <c r="M4" s="724" t="s">
        <v>705</v>
      </c>
      <c r="N4" s="725"/>
      <c r="O4" s="725"/>
      <c r="P4" s="725"/>
      <c r="Q4" s="725"/>
      <c r="R4" s="726"/>
      <c r="S4" s="733" t="s">
        <v>706</v>
      </c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5"/>
      <c r="AF4" s="735"/>
      <c r="AG4" s="735"/>
      <c r="AH4" s="735"/>
      <c r="AI4" s="735"/>
      <c r="AJ4" s="736"/>
      <c r="AK4" s="737" t="s">
        <v>707</v>
      </c>
      <c r="AL4" s="738"/>
      <c r="AM4" s="738"/>
      <c r="AN4" s="738"/>
      <c r="AO4" s="738"/>
      <c r="AP4" s="738"/>
      <c r="AQ4" s="741" t="s">
        <v>708</v>
      </c>
      <c r="AR4" s="725"/>
      <c r="AS4" s="725"/>
      <c r="AT4" s="725"/>
      <c r="AU4" s="725"/>
      <c r="AV4" s="725"/>
      <c r="AW4" s="725"/>
      <c r="AX4" s="726"/>
    </row>
    <row r="5" spans="1:50" s="653" customFormat="1" ht="17.25" customHeight="1">
      <c r="A5" s="727"/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9"/>
      <c r="M5" s="730"/>
      <c r="N5" s="731"/>
      <c r="O5" s="731"/>
      <c r="P5" s="731"/>
      <c r="Q5" s="731"/>
      <c r="R5" s="732"/>
      <c r="S5" s="743" t="s">
        <v>709</v>
      </c>
      <c r="T5" s="744"/>
      <c r="U5" s="744"/>
      <c r="V5" s="744"/>
      <c r="W5" s="744"/>
      <c r="X5" s="745"/>
      <c r="Y5" s="744" t="s">
        <v>710</v>
      </c>
      <c r="Z5" s="744"/>
      <c r="AA5" s="744"/>
      <c r="AB5" s="744"/>
      <c r="AC5" s="744"/>
      <c r="AD5" s="745"/>
      <c r="AE5" s="746"/>
      <c r="AF5" s="747"/>
      <c r="AG5" s="747"/>
      <c r="AH5" s="747"/>
      <c r="AI5" s="747"/>
      <c r="AJ5" s="748"/>
      <c r="AK5" s="739"/>
      <c r="AL5" s="740"/>
      <c r="AM5" s="740"/>
      <c r="AN5" s="740"/>
      <c r="AO5" s="740"/>
      <c r="AP5" s="740"/>
      <c r="AQ5" s="742"/>
      <c r="AR5" s="731"/>
      <c r="AS5" s="731"/>
      <c r="AT5" s="731"/>
      <c r="AU5" s="731"/>
      <c r="AV5" s="731"/>
      <c r="AW5" s="731"/>
      <c r="AX5" s="732"/>
    </row>
    <row r="6" spans="1:50" s="658" customFormat="1" ht="15" customHeight="1" thickBot="1">
      <c r="A6" s="730"/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2"/>
      <c r="M6" s="749" t="s">
        <v>711</v>
      </c>
      <c r="N6" s="750"/>
      <c r="O6" s="751" t="s">
        <v>712</v>
      </c>
      <c r="P6" s="752"/>
      <c r="Q6" s="752"/>
      <c r="R6" s="753"/>
      <c r="S6" s="754" t="s">
        <v>711</v>
      </c>
      <c r="T6" s="755"/>
      <c r="U6" s="756" t="s">
        <v>712</v>
      </c>
      <c r="V6" s="757"/>
      <c r="W6" s="757"/>
      <c r="X6" s="755"/>
      <c r="Y6" s="751" t="s">
        <v>711</v>
      </c>
      <c r="Z6" s="750"/>
      <c r="AA6" s="751" t="s">
        <v>712</v>
      </c>
      <c r="AB6" s="752"/>
      <c r="AC6" s="752"/>
      <c r="AD6" s="750"/>
      <c r="AE6" s="751" t="s">
        <v>711</v>
      </c>
      <c r="AF6" s="750"/>
      <c r="AG6" s="751" t="s">
        <v>712</v>
      </c>
      <c r="AH6" s="752"/>
      <c r="AI6" s="752"/>
      <c r="AJ6" s="753"/>
      <c r="AK6" s="754" t="s">
        <v>711</v>
      </c>
      <c r="AL6" s="755"/>
      <c r="AM6" s="756" t="s">
        <v>712</v>
      </c>
      <c r="AN6" s="757"/>
      <c r="AO6" s="757"/>
      <c r="AP6" s="758"/>
      <c r="AQ6" s="749" t="s">
        <v>711</v>
      </c>
      <c r="AR6" s="752"/>
      <c r="AS6" s="750"/>
      <c r="AT6" s="751" t="s">
        <v>712</v>
      </c>
      <c r="AU6" s="752"/>
      <c r="AV6" s="752"/>
      <c r="AW6" s="752"/>
      <c r="AX6" s="753"/>
    </row>
    <row r="7" spans="1:50" ht="21.75" customHeight="1">
      <c r="A7" s="759" t="s">
        <v>713</v>
      </c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761"/>
      <c r="M7" s="762">
        <v>13787</v>
      </c>
      <c r="N7" s="763"/>
      <c r="O7" s="764">
        <v>19026060</v>
      </c>
      <c r="P7" s="764"/>
      <c r="Q7" s="764"/>
      <c r="R7" s="765"/>
      <c r="S7" s="766"/>
      <c r="T7" s="767"/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3"/>
      <c r="AF7" s="763"/>
      <c r="AG7" s="763"/>
      <c r="AH7" s="763"/>
      <c r="AI7" s="763"/>
      <c r="AJ7" s="768"/>
      <c r="AK7" s="762">
        <v>13787</v>
      </c>
      <c r="AL7" s="763"/>
      <c r="AM7" s="764">
        <v>19026060</v>
      </c>
      <c r="AN7" s="764"/>
      <c r="AO7" s="764"/>
      <c r="AP7" s="769"/>
      <c r="AQ7" s="770">
        <f>AK7-(M7+S7+Y7+AE7)</f>
        <v>0</v>
      </c>
      <c r="AR7" s="771"/>
      <c r="AS7" s="771"/>
      <c r="AT7" s="772">
        <f>AM7-(O7+U7+AA7+AG7)</f>
        <v>0</v>
      </c>
      <c r="AU7" s="771"/>
      <c r="AV7" s="771"/>
      <c r="AW7" s="771"/>
      <c r="AX7" s="773"/>
    </row>
    <row r="8" spans="1:50" ht="21.75" customHeight="1">
      <c r="A8" s="774" t="s">
        <v>714</v>
      </c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6"/>
      <c r="M8" s="777">
        <v>13787</v>
      </c>
      <c r="N8" s="778"/>
      <c r="O8" s="779">
        <v>7100305</v>
      </c>
      <c r="P8" s="779"/>
      <c r="Q8" s="779"/>
      <c r="R8" s="780"/>
      <c r="S8" s="781"/>
      <c r="T8" s="782"/>
      <c r="U8" s="778"/>
      <c r="V8" s="778"/>
      <c r="W8" s="778"/>
      <c r="X8" s="778"/>
      <c r="Y8" s="778"/>
      <c r="Z8" s="778"/>
      <c r="AA8" s="778"/>
      <c r="AB8" s="778"/>
      <c r="AC8" s="778"/>
      <c r="AD8" s="778"/>
      <c r="AE8" s="778"/>
      <c r="AF8" s="778"/>
      <c r="AG8" s="778"/>
      <c r="AH8" s="778"/>
      <c r="AI8" s="778"/>
      <c r="AJ8" s="783"/>
      <c r="AK8" s="777">
        <v>13787</v>
      </c>
      <c r="AL8" s="778"/>
      <c r="AM8" s="779">
        <v>7100305</v>
      </c>
      <c r="AN8" s="779"/>
      <c r="AO8" s="779"/>
      <c r="AP8" s="784"/>
      <c r="AQ8" s="777">
        <f aca="true" t="shared" si="0" ref="AQ8:AQ27">AK8-(M8+S8+Y8+AE8)</f>
        <v>0</v>
      </c>
      <c r="AR8" s="778"/>
      <c r="AS8" s="778"/>
      <c r="AT8" s="779">
        <f aca="true" t="shared" si="1" ref="AT8:AT27">AM8-(O8+U8+AA8+AG8)</f>
        <v>0</v>
      </c>
      <c r="AU8" s="778"/>
      <c r="AV8" s="778"/>
      <c r="AW8" s="778"/>
      <c r="AX8" s="783"/>
    </row>
    <row r="9" spans="1:50" ht="21.75" customHeight="1">
      <c r="A9" s="774" t="s">
        <v>715</v>
      </c>
      <c r="B9" s="775"/>
      <c r="C9" s="775"/>
      <c r="D9" s="775"/>
      <c r="E9" s="775"/>
      <c r="F9" s="775"/>
      <c r="G9" s="775"/>
      <c r="H9" s="775"/>
      <c r="I9" s="775"/>
      <c r="J9" s="775"/>
      <c r="K9" s="775"/>
      <c r="L9" s="776"/>
      <c r="M9" s="777">
        <v>1</v>
      </c>
      <c r="N9" s="778"/>
      <c r="O9" s="779">
        <v>3300000</v>
      </c>
      <c r="P9" s="779"/>
      <c r="Q9" s="779"/>
      <c r="R9" s="780"/>
      <c r="S9" s="781"/>
      <c r="T9" s="782"/>
      <c r="U9" s="778"/>
      <c r="V9" s="778"/>
      <c r="W9" s="778"/>
      <c r="X9" s="778"/>
      <c r="Y9" s="778"/>
      <c r="Z9" s="778"/>
      <c r="AA9" s="778"/>
      <c r="AB9" s="778"/>
      <c r="AC9" s="778"/>
      <c r="AD9" s="778"/>
      <c r="AE9" s="778"/>
      <c r="AF9" s="778"/>
      <c r="AG9" s="778"/>
      <c r="AH9" s="778"/>
      <c r="AI9" s="778"/>
      <c r="AJ9" s="783"/>
      <c r="AK9" s="777">
        <v>1</v>
      </c>
      <c r="AL9" s="778"/>
      <c r="AM9" s="779">
        <v>3300000</v>
      </c>
      <c r="AN9" s="779"/>
      <c r="AO9" s="779"/>
      <c r="AP9" s="784"/>
      <c r="AQ9" s="777">
        <f t="shared" si="0"/>
        <v>0</v>
      </c>
      <c r="AR9" s="778"/>
      <c r="AS9" s="778"/>
      <c r="AT9" s="779">
        <f t="shared" si="1"/>
        <v>0</v>
      </c>
      <c r="AU9" s="778"/>
      <c r="AV9" s="778"/>
      <c r="AW9" s="778"/>
      <c r="AX9" s="783"/>
    </row>
    <row r="10" spans="1:50" ht="21.75" customHeight="1">
      <c r="A10" s="774" t="s">
        <v>716</v>
      </c>
      <c r="B10" s="775"/>
      <c r="C10" s="775"/>
      <c r="D10" s="775"/>
      <c r="E10" s="775"/>
      <c r="F10" s="775"/>
      <c r="G10" s="775"/>
      <c r="H10" s="775"/>
      <c r="I10" s="775"/>
      <c r="J10" s="775"/>
      <c r="K10" s="775"/>
      <c r="L10" s="776"/>
      <c r="M10" s="777">
        <v>14260</v>
      </c>
      <c r="N10" s="778"/>
      <c r="O10" s="779">
        <v>7315380</v>
      </c>
      <c r="P10" s="779"/>
      <c r="Q10" s="779"/>
      <c r="R10" s="780"/>
      <c r="S10" s="781"/>
      <c r="T10" s="782"/>
      <c r="U10" s="778"/>
      <c r="V10" s="778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783"/>
      <c r="AK10" s="777">
        <v>14260</v>
      </c>
      <c r="AL10" s="778"/>
      <c r="AM10" s="779">
        <v>7315380</v>
      </c>
      <c r="AN10" s="779"/>
      <c r="AO10" s="779"/>
      <c r="AP10" s="784"/>
      <c r="AQ10" s="777">
        <f t="shared" si="0"/>
        <v>0</v>
      </c>
      <c r="AR10" s="778"/>
      <c r="AS10" s="778"/>
      <c r="AT10" s="779">
        <f t="shared" si="1"/>
        <v>0</v>
      </c>
      <c r="AU10" s="778"/>
      <c r="AV10" s="778"/>
      <c r="AW10" s="778"/>
      <c r="AX10" s="783"/>
    </row>
    <row r="11" spans="1:50" ht="21.75" customHeight="1">
      <c r="A11" s="774" t="s">
        <v>717</v>
      </c>
      <c r="B11" s="775"/>
      <c r="C11" s="775"/>
      <c r="D11" s="775"/>
      <c r="E11" s="775"/>
      <c r="F11" s="775"/>
      <c r="G11" s="775"/>
      <c r="H11" s="775"/>
      <c r="I11" s="775"/>
      <c r="J11" s="775"/>
      <c r="K11" s="775"/>
      <c r="L11" s="776"/>
      <c r="M11" s="777">
        <v>20428</v>
      </c>
      <c r="N11" s="778"/>
      <c r="O11" s="779">
        <v>5719840</v>
      </c>
      <c r="P11" s="779"/>
      <c r="Q11" s="779"/>
      <c r="R11" s="780"/>
      <c r="S11" s="781"/>
      <c r="T11" s="782"/>
      <c r="U11" s="778"/>
      <c r="V11" s="778"/>
      <c r="W11" s="778"/>
      <c r="X11" s="778"/>
      <c r="Y11" s="778"/>
      <c r="Z11" s="778"/>
      <c r="AA11" s="778"/>
      <c r="AB11" s="778"/>
      <c r="AC11" s="778"/>
      <c r="AD11" s="778"/>
      <c r="AE11" s="778"/>
      <c r="AF11" s="778"/>
      <c r="AG11" s="778"/>
      <c r="AH11" s="778"/>
      <c r="AI11" s="778"/>
      <c r="AJ11" s="783"/>
      <c r="AK11" s="777">
        <v>20428</v>
      </c>
      <c r="AL11" s="778"/>
      <c r="AM11" s="779">
        <v>5719840</v>
      </c>
      <c r="AN11" s="779"/>
      <c r="AO11" s="779"/>
      <c r="AP11" s="784"/>
      <c r="AQ11" s="777">
        <f t="shared" si="0"/>
        <v>0</v>
      </c>
      <c r="AR11" s="778"/>
      <c r="AS11" s="778"/>
      <c r="AT11" s="779">
        <f t="shared" si="1"/>
        <v>0</v>
      </c>
      <c r="AU11" s="778"/>
      <c r="AV11" s="778"/>
      <c r="AW11" s="778"/>
      <c r="AX11" s="783"/>
    </row>
    <row r="12" spans="1:50" ht="21.75" customHeight="1">
      <c r="A12" s="774" t="s">
        <v>718</v>
      </c>
      <c r="B12" s="775"/>
      <c r="C12" s="775"/>
      <c r="D12" s="775"/>
      <c r="E12" s="775"/>
      <c r="F12" s="775"/>
      <c r="G12" s="775"/>
      <c r="H12" s="775"/>
      <c r="I12" s="775"/>
      <c r="J12" s="775"/>
      <c r="K12" s="775"/>
      <c r="L12" s="776"/>
      <c r="M12" s="777">
        <v>22324</v>
      </c>
      <c r="N12" s="778"/>
      <c r="O12" s="779">
        <v>2933200</v>
      </c>
      <c r="P12" s="779"/>
      <c r="Q12" s="779"/>
      <c r="R12" s="780"/>
      <c r="S12" s="781"/>
      <c r="T12" s="782"/>
      <c r="U12" s="778"/>
      <c r="V12" s="778"/>
      <c r="W12" s="778"/>
      <c r="X12" s="778"/>
      <c r="Y12" s="778"/>
      <c r="Z12" s="778"/>
      <c r="AA12" s="778"/>
      <c r="AB12" s="778"/>
      <c r="AC12" s="778"/>
      <c r="AD12" s="778"/>
      <c r="AE12" s="778"/>
      <c r="AF12" s="778"/>
      <c r="AG12" s="778"/>
      <c r="AH12" s="778"/>
      <c r="AI12" s="778"/>
      <c r="AJ12" s="783"/>
      <c r="AK12" s="777">
        <v>22324</v>
      </c>
      <c r="AL12" s="778"/>
      <c r="AM12" s="779">
        <v>2933200</v>
      </c>
      <c r="AN12" s="779"/>
      <c r="AO12" s="779"/>
      <c r="AP12" s="784"/>
      <c r="AQ12" s="777">
        <f t="shared" si="0"/>
        <v>0</v>
      </c>
      <c r="AR12" s="778"/>
      <c r="AS12" s="778"/>
      <c r="AT12" s="779">
        <f t="shared" si="1"/>
        <v>0</v>
      </c>
      <c r="AU12" s="778"/>
      <c r="AV12" s="778"/>
      <c r="AW12" s="778"/>
      <c r="AX12" s="783"/>
    </row>
    <row r="13" spans="1:50" ht="21.75" customHeight="1">
      <c r="A13" s="774" t="s">
        <v>719</v>
      </c>
      <c r="B13" s="775"/>
      <c r="C13" s="775"/>
      <c r="D13" s="775"/>
      <c r="E13" s="775"/>
      <c r="F13" s="775"/>
      <c r="G13" s="775"/>
      <c r="H13" s="775"/>
      <c r="I13" s="775"/>
      <c r="J13" s="775"/>
      <c r="K13" s="775"/>
      <c r="L13" s="776"/>
      <c r="M13" s="777">
        <v>61</v>
      </c>
      <c r="N13" s="778"/>
      <c r="O13" s="779">
        <v>231800</v>
      </c>
      <c r="P13" s="779"/>
      <c r="Q13" s="779"/>
      <c r="R13" s="780"/>
      <c r="S13" s="781"/>
      <c r="T13" s="782"/>
      <c r="U13" s="778"/>
      <c r="V13" s="778"/>
      <c r="W13" s="778"/>
      <c r="X13" s="778"/>
      <c r="Y13" s="778"/>
      <c r="Z13" s="778"/>
      <c r="AA13" s="778"/>
      <c r="AB13" s="778"/>
      <c r="AC13" s="778"/>
      <c r="AD13" s="778"/>
      <c r="AE13" s="778"/>
      <c r="AF13" s="778"/>
      <c r="AG13" s="778"/>
      <c r="AH13" s="778"/>
      <c r="AI13" s="778"/>
      <c r="AJ13" s="783"/>
      <c r="AK13" s="777">
        <v>61</v>
      </c>
      <c r="AL13" s="778"/>
      <c r="AM13" s="779">
        <v>231800</v>
      </c>
      <c r="AN13" s="779"/>
      <c r="AO13" s="779"/>
      <c r="AP13" s="784"/>
      <c r="AQ13" s="777">
        <f t="shared" si="0"/>
        <v>0</v>
      </c>
      <c r="AR13" s="778"/>
      <c r="AS13" s="778"/>
      <c r="AT13" s="779">
        <f t="shared" si="1"/>
        <v>0</v>
      </c>
      <c r="AU13" s="778"/>
      <c r="AV13" s="778"/>
      <c r="AW13" s="778"/>
      <c r="AX13" s="783"/>
    </row>
    <row r="14" spans="1:50" ht="21.75" customHeight="1">
      <c r="A14" s="774" t="s">
        <v>720</v>
      </c>
      <c r="B14" s="775"/>
      <c r="C14" s="775"/>
      <c r="D14" s="775"/>
      <c r="E14" s="775"/>
      <c r="F14" s="775"/>
      <c r="G14" s="775"/>
      <c r="H14" s="775"/>
      <c r="I14" s="775"/>
      <c r="J14" s="775"/>
      <c r="K14" s="775"/>
      <c r="L14" s="776"/>
      <c r="M14" s="777">
        <v>3000</v>
      </c>
      <c r="N14" s="778"/>
      <c r="O14" s="779">
        <v>300000</v>
      </c>
      <c r="P14" s="779"/>
      <c r="Q14" s="779"/>
      <c r="R14" s="780"/>
      <c r="S14" s="781"/>
      <c r="T14" s="782"/>
      <c r="U14" s="778"/>
      <c r="V14" s="778"/>
      <c r="W14" s="778"/>
      <c r="X14" s="778"/>
      <c r="Y14" s="778"/>
      <c r="Z14" s="778"/>
      <c r="AA14" s="778"/>
      <c r="AB14" s="778"/>
      <c r="AC14" s="778"/>
      <c r="AD14" s="778"/>
      <c r="AE14" s="778"/>
      <c r="AF14" s="778"/>
      <c r="AG14" s="778"/>
      <c r="AH14" s="778"/>
      <c r="AI14" s="778"/>
      <c r="AJ14" s="783"/>
      <c r="AK14" s="777">
        <v>3156</v>
      </c>
      <c r="AL14" s="778"/>
      <c r="AM14" s="779">
        <v>315600</v>
      </c>
      <c r="AN14" s="779"/>
      <c r="AO14" s="779"/>
      <c r="AP14" s="784"/>
      <c r="AQ14" s="777">
        <f t="shared" si="0"/>
        <v>156</v>
      </c>
      <c r="AR14" s="778"/>
      <c r="AS14" s="778"/>
      <c r="AT14" s="779">
        <f t="shared" si="1"/>
        <v>15600</v>
      </c>
      <c r="AU14" s="778"/>
      <c r="AV14" s="778"/>
      <c r="AW14" s="778"/>
      <c r="AX14" s="783"/>
    </row>
    <row r="15" spans="1:50" ht="21.75" customHeight="1">
      <c r="A15" s="774" t="s">
        <v>721</v>
      </c>
      <c r="B15" s="775"/>
      <c r="C15" s="775"/>
      <c r="D15" s="775"/>
      <c r="E15" s="775"/>
      <c r="F15" s="775"/>
      <c r="G15" s="775"/>
      <c r="H15" s="775"/>
      <c r="I15" s="775"/>
      <c r="J15" s="775"/>
      <c r="K15" s="775"/>
      <c r="L15" s="776"/>
      <c r="M15" s="777">
        <v>0</v>
      </c>
      <c r="N15" s="778"/>
      <c r="O15" s="779">
        <v>101320663</v>
      </c>
      <c r="P15" s="779"/>
      <c r="Q15" s="779"/>
      <c r="R15" s="780"/>
      <c r="S15" s="781"/>
      <c r="T15" s="782"/>
      <c r="U15" s="778"/>
      <c r="V15" s="778"/>
      <c r="W15" s="778"/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8"/>
      <c r="AJ15" s="783"/>
      <c r="AK15" s="777">
        <v>0</v>
      </c>
      <c r="AL15" s="778"/>
      <c r="AM15" s="779">
        <v>101320663</v>
      </c>
      <c r="AN15" s="779"/>
      <c r="AO15" s="779"/>
      <c r="AP15" s="784"/>
      <c r="AQ15" s="777">
        <f t="shared" si="0"/>
        <v>0</v>
      </c>
      <c r="AR15" s="778"/>
      <c r="AS15" s="778"/>
      <c r="AT15" s="779">
        <f t="shared" si="1"/>
        <v>0</v>
      </c>
      <c r="AU15" s="778"/>
      <c r="AV15" s="778"/>
      <c r="AW15" s="778"/>
      <c r="AX15" s="783"/>
    </row>
    <row r="16" spans="1:50" ht="21.75" customHeight="1">
      <c r="A16" s="774" t="s">
        <v>722</v>
      </c>
      <c r="B16" s="775"/>
      <c r="C16" s="775"/>
      <c r="D16" s="775"/>
      <c r="E16" s="775"/>
      <c r="F16" s="775"/>
      <c r="G16" s="775"/>
      <c r="H16" s="775"/>
      <c r="I16" s="775"/>
      <c r="J16" s="775"/>
      <c r="K16" s="775"/>
      <c r="L16" s="776"/>
      <c r="M16" s="777">
        <v>0</v>
      </c>
      <c r="N16" s="778"/>
      <c r="O16" s="779">
        <v>21783782</v>
      </c>
      <c r="P16" s="779"/>
      <c r="Q16" s="779"/>
      <c r="R16" s="780"/>
      <c r="S16" s="781"/>
      <c r="T16" s="782"/>
      <c r="U16" s="778"/>
      <c r="V16" s="778"/>
      <c r="W16" s="778"/>
      <c r="X16" s="778"/>
      <c r="Y16" s="778"/>
      <c r="Z16" s="778"/>
      <c r="AA16" s="778"/>
      <c r="AB16" s="778"/>
      <c r="AC16" s="778"/>
      <c r="AD16" s="778"/>
      <c r="AE16" s="778"/>
      <c r="AF16" s="778"/>
      <c r="AG16" s="778"/>
      <c r="AH16" s="778"/>
      <c r="AI16" s="778"/>
      <c r="AJ16" s="783"/>
      <c r="AK16" s="777">
        <v>0</v>
      </c>
      <c r="AL16" s="778"/>
      <c r="AM16" s="779">
        <v>21783782</v>
      </c>
      <c r="AN16" s="779"/>
      <c r="AO16" s="779"/>
      <c r="AP16" s="784"/>
      <c r="AQ16" s="777">
        <f t="shared" si="0"/>
        <v>0</v>
      </c>
      <c r="AR16" s="778"/>
      <c r="AS16" s="778"/>
      <c r="AT16" s="779">
        <f t="shared" si="1"/>
        <v>0</v>
      </c>
      <c r="AU16" s="778"/>
      <c r="AV16" s="778"/>
      <c r="AW16" s="778"/>
      <c r="AX16" s="783"/>
    </row>
    <row r="17" spans="1:50" ht="21.75" customHeight="1">
      <c r="A17" s="774" t="s">
        <v>723</v>
      </c>
      <c r="B17" s="775"/>
      <c r="C17" s="775"/>
      <c r="D17" s="775"/>
      <c r="E17" s="775"/>
      <c r="F17" s="775"/>
      <c r="G17" s="775"/>
      <c r="H17" s="775"/>
      <c r="I17" s="775"/>
      <c r="J17" s="775"/>
      <c r="K17" s="775"/>
      <c r="L17" s="776"/>
      <c r="M17" s="777">
        <v>13787</v>
      </c>
      <c r="N17" s="778"/>
      <c r="O17" s="779">
        <v>3630577</v>
      </c>
      <c r="P17" s="779"/>
      <c r="Q17" s="779"/>
      <c r="R17" s="780"/>
      <c r="S17" s="781"/>
      <c r="T17" s="782"/>
      <c r="U17" s="778"/>
      <c r="V17" s="778"/>
      <c r="W17" s="778"/>
      <c r="X17" s="778"/>
      <c r="Y17" s="778"/>
      <c r="Z17" s="778"/>
      <c r="AA17" s="778"/>
      <c r="AB17" s="778"/>
      <c r="AC17" s="778"/>
      <c r="AD17" s="778"/>
      <c r="AE17" s="778"/>
      <c r="AF17" s="778"/>
      <c r="AG17" s="778"/>
      <c r="AH17" s="778"/>
      <c r="AI17" s="778"/>
      <c r="AJ17" s="783"/>
      <c r="AK17" s="777">
        <v>13787</v>
      </c>
      <c r="AL17" s="778"/>
      <c r="AM17" s="779">
        <v>3630577</v>
      </c>
      <c r="AN17" s="779"/>
      <c r="AO17" s="779"/>
      <c r="AP17" s="784"/>
      <c r="AQ17" s="777">
        <f t="shared" si="0"/>
        <v>0</v>
      </c>
      <c r="AR17" s="778"/>
      <c r="AS17" s="778"/>
      <c r="AT17" s="779">
        <f t="shared" si="1"/>
        <v>0</v>
      </c>
      <c r="AU17" s="778"/>
      <c r="AV17" s="778"/>
      <c r="AW17" s="778"/>
      <c r="AX17" s="783"/>
    </row>
    <row r="18" spans="1:50" ht="21.75" customHeight="1">
      <c r="A18" s="774" t="s">
        <v>724</v>
      </c>
      <c r="B18" s="775"/>
      <c r="C18" s="775"/>
      <c r="D18" s="775"/>
      <c r="E18" s="775"/>
      <c r="F18" s="775"/>
      <c r="G18" s="775"/>
      <c r="H18" s="775"/>
      <c r="I18" s="775"/>
      <c r="J18" s="775"/>
      <c r="K18" s="775"/>
      <c r="L18" s="776"/>
      <c r="M18" s="785">
        <v>13787</v>
      </c>
      <c r="N18" s="778"/>
      <c r="O18" s="779">
        <v>3630577</v>
      </c>
      <c r="P18" s="779"/>
      <c r="Q18" s="779"/>
      <c r="R18" s="780"/>
      <c r="S18" s="781"/>
      <c r="T18" s="782"/>
      <c r="U18" s="778"/>
      <c r="V18" s="778"/>
      <c r="W18" s="778"/>
      <c r="X18" s="778"/>
      <c r="Y18" s="778"/>
      <c r="Z18" s="778"/>
      <c r="AA18" s="778"/>
      <c r="AB18" s="778"/>
      <c r="AC18" s="778"/>
      <c r="AD18" s="778"/>
      <c r="AE18" s="778"/>
      <c r="AF18" s="778"/>
      <c r="AG18" s="778"/>
      <c r="AH18" s="778"/>
      <c r="AI18" s="778"/>
      <c r="AJ18" s="783"/>
      <c r="AK18" s="777">
        <v>13787</v>
      </c>
      <c r="AL18" s="778"/>
      <c r="AM18" s="779">
        <v>3630577</v>
      </c>
      <c r="AN18" s="779"/>
      <c r="AO18" s="779"/>
      <c r="AP18" s="784"/>
      <c r="AQ18" s="777">
        <f t="shared" si="0"/>
        <v>0</v>
      </c>
      <c r="AR18" s="778"/>
      <c r="AS18" s="778"/>
      <c r="AT18" s="779">
        <f t="shared" si="1"/>
        <v>0</v>
      </c>
      <c r="AU18" s="778"/>
      <c r="AV18" s="778"/>
      <c r="AW18" s="778"/>
      <c r="AX18" s="783"/>
    </row>
    <row r="19" spans="1:50" ht="21.75" customHeight="1">
      <c r="A19" s="774" t="s">
        <v>725</v>
      </c>
      <c r="B19" s="775"/>
      <c r="C19" s="775"/>
      <c r="D19" s="775"/>
      <c r="E19" s="775"/>
      <c r="F19" s="775"/>
      <c r="G19" s="775"/>
      <c r="H19" s="775"/>
      <c r="I19" s="775"/>
      <c r="J19" s="775"/>
      <c r="K19" s="775"/>
      <c r="L19" s="776"/>
      <c r="M19" s="785">
        <v>47</v>
      </c>
      <c r="N19" s="778"/>
      <c r="O19" s="779">
        <v>3816400</v>
      </c>
      <c r="P19" s="779"/>
      <c r="Q19" s="779"/>
      <c r="R19" s="780"/>
      <c r="S19" s="781"/>
      <c r="T19" s="782"/>
      <c r="U19" s="778"/>
      <c r="V19" s="778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83"/>
      <c r="AK19" s="777">
        <v>28</v>
      </c>
      <c r="AL19" s="778"/>
      <c r="AM19" s="779">
        <v>2273600</v>
      </c>
      <c r="AN19" s="779"/>
      <c r="AO19" s="779"/>
      <c r="AP19" s="784"/>
      <c r="AQ19" s="777">
        <f t="shared" si="0"/>
        <v>-19</v>
      </c>
      <c r="AR19" s="778"/>
      <c r="AS19" s="778"/>
      <c r="AT19" s="779">
        <f t="shared" si="1"/>
        <v>-1542800</v>
      </c>
      <c r="AU19" s="778"/>
      <c r="AV19" s="778"/>
      <c r="AW19" s="778"/>
      <c r="AX19" s="783"/>
    </row>
    <row r="20" spans="1:50" ht="21.75" customHeight="1">
      <c r="A20" s="774" t="s">
        <v>726</v>
      </c>
      <c r="B20" s="775"/>
      <c r="C20" s="775"/>
      <c r="D20" s="775"/>
      <c r="E20" s="775"/>
      <c r="F20" s="775"/>
      <c r="G20" s="775"/>
      <c r="H20" s="775"/>
      <c r="I20" s="775"/>
      <c r="J20" s="775"/>
      <c r="K20" s="775"/>
      <c r="L20" s="776"/>
      <c r="M20" s="785">
        <v>7</v>
      </c>
      <c r="N20" s="778"/>
      <c r="O20" s="779">
        <v>780500</v>
      </c>
      <c r="P20" s="779"/>
      <c r="Q20" s="779"/>
      <c r="R20" s="780"/>
      <c r="S20" s="781"/>
      <c r="T20" s="782"/>
      <c r="U20" s="778"/>
      <c r="V20" s="778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8"/>
      <c r="AH20" s="778"/>
      <c r="AI20" s="778"/>
      <c r="AJ20" s="783"/>
      <c r="AK20" s="777">
        <v>4</v>
      </c>
      <c r="AL20" s="778"/>
      <c r="AM20" s="779">
        <v>446000</v>
      </c>
      <c r="AN20" s="779"/>
      <c r="AO20" s="779"/>
      <c r="AP20" s="784"/>
      <c r="AQ20" s="777">
        <f t="shared" si="0"/>
        <v>-3</v>
      </c>
      <c r="AR20" s="778"/>
      <c r="AS20" s="778"/>
      <c r="AT20" s="779">
        <f t="shared" si="1"/>
        <v>-334500</v>
      </c>
      <c r="AU20" s="778"/>
      <c r="AV20" s="778"/>
      <c r="AW20" s="778"/>
      <c r="AX20" s="783"/>
    </row>
    <row r="21" spans="1:50" ht="21.75" customHeight="1">
      <c r="A21" s="774" t="s">
        <v>727</v>
      </c>
      <c r="B21" s="775"/>
      <c r="C21" s="775"/>
      <c r="D21" s="775"/>
      <c r="E21" s="775"/>
      <c r="F21" s="775"/>
      <c r="G21" s="775"/>
      <c r="H21" s="775"/>
      <c r="I21" s="775"/>
      <c r="J21" s="775"/>
      <c r="K21" s="775"/>
      <c r="L21" s="776"/>
      <c r="M21" s="785">
        <v>119</v>
      </c>
      <c r="N21" s="778"/>
      <c r="O21" s="779">
        <v>4760000</v>
      </c>
      <c r="P21" s="779"/>
      <c r="Q21" s="779"/>
      <c r="R21" s="780"/>
      <c r="S21" s="781"/>
      <c r="T21" s="782"/>
      <c r="U21" s="778"/>
      <c r="V21" s="778"/>
      <c r="W21" s="778"/>
      <c r="X21" s="778"/>
      <c r="Y21" s="778"/>
      <c r="Z21" s="778"/>
      <c r="AA21" s="778"/>
      <c r="AB21" s="778"/>
      <c r="AC21" s="778"/>
      <c r="AD21" s="778"/>
      <c r="AE21" s="778"/>
      <c r="AF21" s="778"/>
      <c r="AG21" s="778"/>
      <c r="AH21" s="778"/>
      <c r="AI21" s="778"/>
      <c r="AJ21" s="783"/>
      <c r="AK21" s="777">
        <v>119</v>
      </c>
      <c r="AL21" s="778"/>
      <c r="AM21" s="779">
        <v>4760000</v>
      </c>
      <c r="AN21" s="779"/>
      <c r="AO21" s="779"/>
      <c r="AP21" s="784"/>
      <c r="AQ21" s="777">
        <f t="shared" si="0"/>
        <v>0</v>
      </c>
      <c r="AR21" s="778"/>
      <c r="AS21" s="778"/>
      <c r="AT21" s="779">
        <f t="shared" si="1"/>
        <v>0</v>
      </c>
      <c r="AU21" s="778"/>
      <c r="AV21" s="778"/>
      <c r="AW21" s="778"/>
      <c r="AX21" s="783"/>
    </row>
    <row r="22" spans="1:50" ht="21.75" customHeight="1">
      <c r="A22" s="774" t="s">
        <v>728</v>
      </c>
      <c r="B22" s="775"/>
      <c r="C22" s="775"/>
      <c r="D22" s="775"/>
      <c r="E22" s="775"/>
      <c r="F22" s="775"/>
      <c r="G22" s="775"/>
      <c r="H22" s="775"/>
      <c r="I22" s="775"/>
      <c r="J22" s="775"/>
      <c r="K22" s="775"/>
      <c r="L22" s="776"/>
      <c r="M22" s="785">
        <v>8</v>
      </c>
      <c r="N22" s="778"/>
      <c r="O22" s="779">
        <v>5333333</v>
      </c>
      <c r="P22" s="779"/>
      <c r="Q22" s="779"/>
      <c r="R22" s="780"/>
      <c r="S22" s="781"/>
      <c r="T22" s="782"/>
      <c r="U22" s="778"/>
      <c r="V22" s="778"/>
      <c r="W22" s="778"/>
      <c r="X22" s="778"/>
      <c r="Y22" s="778"/>
      <c r="Z22" s="778"/>
      <c r="AA22" s="778"/>
      <c r="AB22" s="778"/>
      <c r="AC22" s="778"/>
      <c r="AD22" s="778"/>
      <c r="AE22" s="778"/>
      <c r="AF22" s="778"/>
      <c r="AG22" s="778"/>
      <c r="AH22" s="778"/>
      <c r="AI22" s="778"/>
      <c r="AJ22" s="783"/>
      <c r="AK22" s="777">
        <v>8</v>
      </c>
      <c r="AL22" s="778"/>
      <c r="AM22" s="779">
        <v>5333333</v>
      </c>
      <c r="AN22" s="779"/>
      <c r="AO22" s="779"/>
      <c r="AP22" s="784"/>
      <c r="AQ22" s="777">
        <f t="shared" si="0"/>
        <v>0</v>
      </c>
      <c r="AR22" s="778"/>
      <c r="AS22" s="778"/>
      <c r="AT22" s="779">
        <f t="shared" si="1"/>
        <v>0</v>
      </c>
      <c r="AU22" s="778"/>
      <c r="AV22" s="778"/>
      <c r="AW22" s="778"/>
      <c r="AX22" s="783"/>
    </row>
    <row r="23" spans="1:50" ht="21.75" customHeight="1">
      <c r="A23" s="774" t="s">
        <v>729</v>
      </c>
      <c r="B23" s="775"/>
      <c r="C23" s="775"/>
      <c r="D23" s="775"/>
      <c r="E23" s="775"/>
      <c r="F23" s="775"/>
      <c r="G23" s="775"/>
      <c r="H23" s="775"/>
      <c r="I23" s="775"/>
      <c r="J23" s="775"/>
      <c r="K23" s="775"/>
      <c r="L23" s="776"/>
      <c r="M23" s="785">
        <v>8</v>
      </c>
      <c r="N23" s="778"/>
      <c r="O23" s="779">
        <v>4000000</v>
      </c>
      <c r="P23" s="779"/>
      <c r="Q23" s="779"/>
      <c r="R23" s="780"/>
      <c r="S23" s="781"/>
      <c r="T23" s="782"/>
      <c r="U23" s="778"/>
      <c r="V23" s="778"/>
      <c r="W23" s="778"/>
      <c r="X23" s="778"/>
      <c r="Y23" s="778"/>
      <c r="Z23" s="778"/>
      <c r="AA23" s="778"/>
      <c r="AB23" s="778"/>
      <c r="AC23" s="778"/>
      <c r="AD23" s="778"/>
      <c r="AE23" s="778"/>
      <c r="AF23" s="778"/>
      <c r="AG23" s="778"/>
      <c r="AH23" s="778"/>
      <c r="AI23" s="778"/>
      <c r="AJ23" s="783"/>
      <c r="AK23" s="777">
        <v>8</v>
      </c>
      <c r="AL23" s="778"/>
      <c r="AM23" s="779">
        <v>4000000</v>
      </c>
      <c r="AN23" s="779"/>
      <c r="AO23" s="779"/>
      <c r="AP23" s="784"/>
      <c r="AQ23" s="777">
        <f t="shared" si="0"/>
        <v>0</v>
      </c>
      <c r="AR23" s="778"/>
      <c r="AS23" s="778"/>
      <c r="AT23" s="779">
        <f t="shared" si="1"/>
        <v>0</v>
      </c>
      <c r="AU23" s="778"/>
      <c r="AV23" s="778"/>
      <c r="AW23" s="778"/>
      <c r="AX23" s="783"/>
    </row>
    <row r="24" spans="1:50" ht="21.75" customHeight="1">
      <c r="A24" s="774" t="s">
        <v>730</v>
      </c>
      <c r="B24" s="775"/>
      <c r="C24" s="775"/>
      <c r="D24" s="775"/>
      <c r="E24" s="775"/>
      <c r="F24" s="775"/>
      <c r="G24" s="775"/>
      <c r="H24" s="775"/>
      <c r="I24" s="775"/>
      <c r="J24" s="775"/>
      <c r="K24" s="775"/>
      <c r="L24" s="776"/>
      <c r="M24" s="785">
        <v>20</v>
      </c>
      <c r="N24" s="778"/>
      <c r="O24" s="779">
        <v>3000000</v>
      </c>
      <c r="P24" s="779"/>
      <c r="Q24" s="779"/>
      <c r="R24" s="780"/>
      <c r="S24" s="781"/>
      <c r="T24" s="782"/>
      <c r="U24" s="778"/>
      <c r="V24" s="778"/>
      <c r="W24" s="778"/>
      <c r="X24" s="778"/>
      <c r="Y24" s="778"/>
      <c r="Z24" s="778"/>
      <c r="AA24" s="778"/>
      <c r="AB24" s="778"/>
      <c r="AC24" s="778"/>
      <c r="AD24" s="778"/>
      <c r="AE24" s="778"/>
      <c r="AF24" s="778"/>
      <c r="AG24" s="778"/>
      <c r="AH24" s="778"/>
      <c r="AI24" s="778"/>
      <c r="AJ24" s="783"/>
      <c r="AK24" s="777">
        <v>15</v>
      </c>
      <c r="AL24" s="778"/>
      <c r="AM24" s="779">
        <v>2250000</v>
      </c>
      <c r="AN24" s="779"/>
      <c r="AO24" s="779"/>
      <c r="AP24" s="784"/>
      <c r="AQ24" s="777">
        <f t="shared" si="0"/>
        <v>-5</v>
      </c>
      <c r="AR24" s="778"/>
      <c r="AS24" s="778"/>
      <c r="AT24" s="779">
        <f t="shared" si="1"/>
        <v>-750000</v>
      </c>
      <c r="AU24" s="778"/>
      <c r="AV24" s="778"/>
      <c r="AW24" s="778"/>
      <c r="AX24" s="783"/>
    </row>
    <row r="25" spans="1:50" ht="21.75" customHeight="1">
      <c r="A25" s="774" t="s">
        <v>731</v>
      </c>
      <c r="B25" s="775"/>
      <c r="C25" s="775"/>
      <c r="D25" s="775"/>
      <c r="E25" s="775"/>
      <c r="F25" s="775"/>
      <c r="G25" s="775"/>
      <c r="H25" s="775"/>
      <c r="I25" s="775"/>
      <c r="J25" s="775"/>
      <c r="K25" s="775"/>
      <c r="L25" s="776"/>
      <c r="M25" s="785">
        <v>15</v>
      </c>
      <c r="N25" s="778"/>
      <c r="O25" s="779">
        <v>10500000</v>
      </c>
      <c r="P25" s="779"/>
      <c r="Q25" s="779"/>
      <c r="R25" s="780"/>
      <c r="S25" s="781"/>
      <c r="T25" s="782"/>
      <c r="U25" s="778"/>
      <c r="V25" s="778"/>
      <c r="W25" s="778"/>
      <c r="X25" s="778"/>
      <c r="Y25" s="778"/>
      <c r="Z25" s="778"/>
      <c r="AA25" s="778"/>
      <c r="AB25" s="778"/>
      <c r="AC25" s="778"/>
      <c r="AD25" s="778"/>
      <c r="AE25" s="778"/>
      <c r="AF25" s="778"/>
      <c r="AG25" s="778"/>
      <c r="AH25" s="778"/>
      <c r="AI25" s="778"/>
      <c r="AJ25" s="783"/>
      <c r="AK25" s="777">
        <v>11</v>
      </c>
      <c r="AL25" s="778"/>
      <c r="AM25" s="779">
        <v>7700000</v>
      </c>
      <c r="AN25" s="779"/>
      <c r="AO25" s="779"/>
      <c r="AP25" s="784"/>
      <c r="AQ25" s="777">
        <f t="shared" si="0"/>
        <v>-4</v>
      </c>
      <c r="AR25" s="778"/>
      <c r="AS25" s="778"/>
      <c r="AT25" s="779">
        <f t="shared" si="1"/>
        <v>-2800000</v>
      </c>
      <c r="AU25" s="778"/>
      <c r="AV25" s="778"/>
      <c r="AW25" s="778"/>
      <c r="AX25" s="783"/>
    </row>
    <row r="26" spans="1:50" ht="21.75" customHeight="1">
      <c r="A26" s="774" t="s">
        <v>732</v>
      </c>
      <c r="B26" s="775"/>
      <c r="C26" s="775"/>
      <c r="D26" s="775"/>
      <c r="E26" s="775"/>
      <c r="F26" s="775"/>
      <c r="G26" s="775"/>
      <c r="H26" s="775"/>
      <c r="I26" s="775"/>
      <c r="J26" s="775"/>
      <c r="K26" s="775"/>
      <c r="L26" s="776"/>
      <c r="M26" s="785">
        <v>3</v>
      </c>
      <c r="N26" s="778"/>
      <c r="O26" s="779">
        <v>2100000</v>
      </c>
      <c r="P26" s="779"/>
      <c r="Q26" s="779"/>
      <c r="R26" s="780"/>
      <c r="S26" s="781"/>
      <c r="T26" s="782"/>
      <c r="U26" s="778"/>
      <c r="V26" s="778"/>
      <c r="W26" s="778"/>
      <c r="X26" s="778"/>
      <c r="Y26" s="778"/>
      <c r="Z26" s="778"/>
      <c r="AA26" s="778"/>
      <c r="AB26" s="778"/>
      <c r="AC26" s="778"/>
      <c r="AD26" s="778"/>
      <c r="AE26" s="778"/>
      <c r="AF26" s="778"/>
      <c r="AG26" s="778"/>
      <c r="AH26" s="778"/>
      <c r="AI26" s="778"/>
      <c r="AJ26" s="783"/>
      <c r="AK26" s="777">
        <v>3</v>
      </c>
      <c r="AL26" s="778"/>
      <c r="AM26" s="779">
        <v>2100000</v>
      </c>
      <c r="AN26" s="779"/>
      <c r="AO26" s="779"/>
      <c r="AP26" s="784"/>
      <c r="AQ26" s="777">
        <f t="shared" si="0"/>
        <v>0</v>
      </c>
      <c r="AR26" s="778"/>
      <c r="AS26" s="778"/>
      <c r="AT26" s="779">
        <f t="shared" si="1"/>
        <v>0</v>
      </c>
      <c r="AU26" s="778"/>
      <c r="AV26" s="778"/>
      <c r="AW26" s="778"/>
      <c r="AX26" s="783"/>
    </row>
    <row r="27" spans="1:50" ht="21.75" customHeight="1" thickBot="1">
      <c r="A27" s="786" t="s">
        <v>733</v>
      </c>
      <c r="B27" s="787"/>
      <c r="C27" s="787"/>
      <c r="D27" s="787"/>
      <c r="E27" s="787"/>
      <c r="F27" s="787"/>
      <c r="G27" s="787"/>
      <c r="H27" s="787"/>
      <c r="I27" s="787"/>
      <c r="J27" s="787"/>
      <c r="K27" s="787"/>
      <c r="L27" s="788"/>
      <c r="M27" s="785">
        <v>33</v>
      </c>
      <c r="N27" s="778"/>
      <c r="O27" s="779">
        <v>18051000</v>
      </c>
      <c r="P27" s="779"/>
      <c r="Q27" s="779"/>
      <c r="R27" s="780"/>
      <c r="S27" s="781"/>
      <c r="T27" s="782"/>
      <c r="U27" s="778"/>
      <c r="V27" s="778"/>
      <c r="W27" s="778"/>
      <c r="X27" s="778"/>
      <c r="Y27" s="778"/>
      <c r="Z27" s="778"/>
      <c r="AA27" s="778"/>
      <c r="AB27" s="778"/>
      <c r="AC27" s="778"/>
      <c r="AD27" s="778"/>
      <c r="AE27" s="778"/>
      <c r="AF27" s="778"/>
      <c r="AG27" s="778"/>
      <c r="AH27" s="778"/>
      <c r="AI27" s="778"/>
      <c r="AJ27" s="783"/>
      <c r="AK27" s="777">
        <v>39</v>
      </c>
      <c r="AL27" s="778"/>
      <c r="AM27" s="779">
        <v>21333000</v>
      </c>
      <c r="AN27" s="779"/>
      <c r="AO27" s="779"/>
      <c r="AP27" s="784"/>
      <c r="AQ27" s="789">
        <f t="shared" si="0"/>
        <v>6</v>
      </c>
      <c r="AR27" s="790"/>
      <c r="AS27" s="790"/>
      <c r="AT27" s="791">
        <f t="shared" si="1"/>
        <v>3282000</v>
      </c>
      <c r="AU27" s="790"/>
      <c r="AV27" s="790"/>
      <c r="AW27" s="790"/>
      <c r="AX27" s="792"/>
    </row>
    <row r="28" spans="1:50" s="659" customFormat="1" ht="21.75" customHeight="1" thickBot="1">
      <c r="A28" s="793" t="s">
        <v>734</v>
      </c>
      <c r="B28" s="794"/>
      <c r="C28" s="794"/>
      <c r="D28" s="794"/>
      <c r="E28" s="794"/>
      <c r="F28" s="795"/>
      <c r="G28" s="795"/>
      <c r="H28" s="795"/>
      <c r="I28" s="795"/>
      <c r="J28" s="795"/>
      <c r="K28" s="795"/>
      <c r="L28" s="796"/>
      <c r="M28" s="797">
        <f>SUM(M7:N27)</f>
        <v>115482</v>
      </c>
      <c r="N28" s="798"/>
      <c r="O28" s="799">
        <f>SUM(O7:R27)</f>
        <v>228633417</v>
      </c>
      <c r="P28" s="799"/>
      <c r="Q28" s="799"/>
      <c r="R28" s="800"/>
      <c r="S28" s="801">
        <f>SUM(S7:S27)</f>
        <v>0</v>
      </c>
      <c r="T28" s="798"/>
      <c r="U28" s="802">
        <f>SUM(U7:U27)</f>
        <v>0</v>
      </c>
      <c r="V28" s="803"/>
      <c r="W28" s="803"/>
      <c r="X28" s="797"/>
      <c r="Y28" s="798">
        <f>SUM(Y7:Y27)</f>
        <v>0</v>
      </c>
      <c r="Z28" s="798"/>
      <c r="AA28" s="798">
        <f>SUM(AA7:AA27)</f>
        <v>0</v>
      </c>
      <c r="AB28" s="798"/>
      <c r="AC28" s="798"/>
      <c r="AD28" s="798"/>
      <c r="AE28" s="798">
        <f>SUM(AE7:AE27)</f>
        <v>0</v>
      </c>
      <c r="AF28" s="798"/>
      <c r="AG28" s="798">
        <f>SUM(AG7:AG27)</f>
        <v>0</v>
      </c>
      <c r="AH28" s="798"/>
      <c r="AI28" s="798"/>
      <c r="AJ28" s="804"/>
      <c r="AK28" s="801">
        <f>SUM(AK7:AL27)</f>
        <v>115613</v>
      </c>
      <c r="AL28" s="798"/>
      <c r="AM28" s="799">
        <f>SUM(AM7:AP27)</f>
        <v>226503717</v>
      </c>
      <c r="AN28" s="798"/>
      <c r="AO28" s="798"/>
      <c r="AP28" s="804"/>
      <c r="AQ28" s="805">
        <f>SUM(AQ7:AQ27)</f>
        <v>131</v>
      </c>
      <c r="AR28" s="806"/>
      <c r="AS28" s="807"/>
      <c r="AT28" s="808">
        <f>SUM(AT7:AT27)</f>
        <v>-2129700</v>
      </c>
      <c r="AU28" s="809"/>
      <c r="AV28" s="809"/>
      <c r="AW28" s="809"/>
      <c r="AX28" s="810"/>
    </row>
    <row r="30" ht="13.5" thickBot="1"/>
    <row r="31" spans="1:50" ht="18" customHeight="1">
      <c r="A31" s="724" t="s">
        <v>704</v>
      </c>
      <c r="B31" s="725"/>
      <c r="C31" s="725"/>
      <c r="D31" s="725"/>
      <c r="E31" s="725"/>
      <c r="F31" s="725"/>
      <c r="G31" s="725"/>
      <c r="H31" s="725"/>
      <c r="I31" s="725"/>
      <c r="J31" s="725"/>
      <c r="K31" s="725"/>
      <c r="L31" s="726"/>
      <c r="M31" s="724" t="s">
        <v>705</v>
      </c>
      <c r="N31" s="725"/>
      <c r="O31" s="725"/>
      <c r="P31" s="725"/>
      <c r="Q31" s="725"/>
      <c r="R31" s="726"/>
      <c r="S31" s="733" t="s">
        <v>706</v>
      </c>
      <c r="T31" s="734"/>
      <c r="U31" s="734"/>
      <c r="V31" s="734"/>
      <c r="W31" s="734"/>
      <c r="X31" s="734"/>
      <c r="Y31" s="734"/>
      <c r="Z31" s="734"/>
      <c r="AA31" s="734"/>
      <c r="AB31" s="734"/>
      <c r="AC31" s="734"/>
      <c r="AD31" s="734"/>
      <c r="AE31" s="735"/>
      <c r="AF31" s="735"/>
      <c r="AG31" s="735"/>
      <c r="AH31" s="735"/>
      <c r="AI31" s="735"/>
      <c r="AJ31" s="736"/>
      <c r="AK31" s="737" t="s">
        <v>707</v>
      </c>
      <c r="AL31" s="738"/>
      <c r="AM31" s="738"/>
      <c r="AN31" s="738"/>
      <c r="AO31" s="738"/>
      <c r="AP31" s="738"/>
      <c r="AQ31" s="741" t="s">
        <v>708</v>
      </c>
      <c r="AR31" s="725"/>
      <c r="AS31" s="725"/>
      <c r="AT31" s="725"/>
      <c r="AU31" s="725"/>
      <c r="AV31" s="725"/>
      <c r="AW31" s="725"/>
      <c r="AX31" s="726"/>
    </row>
    <row r="32" spans="1:50" ht="23.25" customHeight="1">
      <c r="A32" s="727"/>
      <c r="B32" s="728"/>
      <c r="C32" s="728"/>
      <c r="D32" s="728"/>
      <c r="E32" s="728"/>
      <c r="F32" s="728"/>
      <c r="G32" s="728"/>
      <c r="H32" s="728"/>
      <c r="I32" s="728"/>
      <c r="J32" s="728"/>
      <c r="K32" s="728"/>
      <c r="L32" s="729"/>
      <c r="M32" s="730"/>
      <c r="N32" s="731"/>
      <c r="O32" s="731"/>
      <c r="P32" s="731"/>
      <c r="Q32" s="731"/>
      <c r="R32" s="732"/>
      <c r="S32" s="743" t="s">
        <v>709</v>
      </c>
      <c r="T32" s="744"/>
      <c r="U32" s="744"/>
      <c r="V32" s="744"/>
      <c r="W32" s="744"/>
      <c r="X32" s="745"/>
      <c r="Y32" s="744" t="s">
        <v>710</v>
      </c>
      <c r="Z32" s="744"/>
      <c r="AA32" s="744"/>
      <c r="AB32" s="744"/>
      <c r="AC32" s="744"/>
      <c r="AD32" s="745"/>
      <c r="AE32" s="746"/>
      <c r="AF32" s="747"/>
      <c r="AG32" s="747"/>
      <c r="AH32" s="747"/>
      <c r="AI32" s="747"/>
      <c r="AJ32" s="748"/>
      <c r="AK32" s="739"/>
      <c r="AL32" s="740"/>
      <c r="AM32" s="740"/>
      <c r="AN32" s="740"/>
      <c r="AO32" s="740"/>
      <c r="AP32" s="740"/>
      <c r="AQ32" s="742"/>
      <c r="AR32" s="731"/>
      <c r="AS32" s="731"/>
      <c r="AT32" s="731"/>
      <c r="AU32" s="731"/>
      <c r="AV32" s="731"/>
      <c r="AW32" s="731"/>
      <c r="AX32" s="732"/>
    </row>
    <row r="33" spans="1:50" ht="13.5" thickBot="1">
      <c r="A33" s="730"/>
      <c r="B33" s="731"/>
      <c r="C33" s="731"/>
      <c r="D33" s="731"/>
      <c r="E33" s="731"/>
      <c r="F33" s="731"/>
      <c r="G33" s="731"/>
      <c r="H33" s="731"/>
      <c r="I33" s="731"/>
      <c r="J33" s="731"/>
      <c r="K33" s="731"/>
      <c r="L33" s="732"/>
      <c r="M33" s="749" t="s">
        <v>711</v>
      </c>
      <c r="N33" s="750"/>
      <c r="O33" s="751" t="s">
        <v>712</v>
      </c>
      <c r="P33" s="752"/>
      <c r="Q33" s="752"/>
      <c r="R33" s="753"/>
      <c r="S33" s="754" t="s">
        <v>711</v>
      </c>
      <c r="T33" s="755"/>
      <c r="U33" s="756" t="s">
        <v>712</v>
      </c>
      <c r="V33" s="757"/>
      <c r="W33" s="757"/>
      <c r="X33" s="755"/>
      <c r="Y33" s="751" t="s">
        <v>711</v>
      </c>
      <c r="Z33" s="750"/>
      <c r="AA33" s="751" t="s">
        <v>712</v>
      </c>
      <c r="AB33" s="752"/>
      <c r="AC33" s="752"/>
      <c r="AD33" s="750"/>
      <c r="AE33" s="751" t="s">
        <v>711</v>
      </c>
      <c r="AF33" s="750"/>
      <c r="AG33" s="751" t="s">
        <v>712</v>
      </c>
      <c r="AH33" s="752"/>
      <c r="AI33" s="752"/>
      <c r="AJ33" s="753"/>
      <c r="AK33" s="754" t="s">
        <v>711</v>
      </c>
      <c r="AL33" s="755"/>
      <c r="AM33" s="756" t="s">
        <v>712</v>
      </c>
      <c r="AN33" s="757"/>
      <c r="AO33" s="757"/>
      <c r="AP33" s="758"/>
      <c r="AQ33" s="749" t="s">
        <v>711</v>
      </c>
      <c r="AR33" s="752"/>
      <c r="AS33" s="750"/>
      <c r="AT33" s="751" t="s">
        <v>712</v>
      </c>
      <c r="AU33" s="752"/>
      <c r="AV33" s="752"/>
      <c r="AW33" s="752"/>
      <c r="AX33" s="753"/>
    </row>
    <row r="34" spans="1:50" ht="21.75" customHeight="1" thickBot="1">
      <c r="A34" s="793" t="s">
        <v>735</v>
      </c>
      <c r="B34" s="794"/>
      <c r="C34" s="794"/>
      <c r="D34" s="794"/>
      <c r="E34" s="794"/>
      <c r="F34" s="795"/>
      <c r="G34" s="795"/>
      <c r="H34" s="795"/>
      <c r="I34" s="795"/>
      <c r="J34" s="795"/>
      <c r="K34" s="795"/>
      <c r="L34" s="796"/>
      <c r="M34" s="811">
        <f>M28</f>
        <v>115482</v>
      </c>
      <c r="N34" s="799"/>
      <c r="O34" s="799">
        <f>O28</f>
        <v>228633417</v>
      </c>
      <c r="P34" s="799"/>
      <c r="Q34" s="799"/>
      <c r="R34" s="800"/>
      <c r="S34" s="801">
        <f>SUM('[1]normatíva'!S55:T55)</f>
        <v>0</v>
      </c>
      <c r="T34" s="798"/>
      <c r="U34" s="802">
        <f>SUM('[1]normatíva'!U55:X55)</f>
        <v>0</v>
      </c>
      <c r="V34" s="803"/>
      <c r="W34" s="803"/>
      <c r="X34" s="797"/>
      <c r="Y34" s="798">
        <f>SUM('[1]normatíva'!Y55:Z55)</f>
        <v>0</v>
      </c>
      <c r="Z34" s="798"/>
      <c r="AA34" s="798">
        <f>SUM('[1]normatíva'!AA55:AD55)</f>
        <v>0</v>
      </c>
      <c r="AB34" s="798"/>
      <c r="AC34" s="798"/>
      <c r="AD34" s="798"/>
      <c r="AE34" s="798">
        <f>AE28</f>
        <v>0</v>
      </c>
      <c r="AF34" s="798"/>
      <c r="AG34" s="798">
        <f>AG28</f>
        <v>0</v>
      </c>
      <c r="AH34" s="798"/>
      <c r="AI34" s="798"/>
      <c r="AJ34" s="804"/>
      <c r="AK34" s="811">
        <f>AK28</f>
        <v>115613</v>
      </c>
      <c r="AL34" s="799"/>
      <c r="AM34" s="799">
        <f>AM28</f>
        <v>226503717</v>
      </c>
      <c r="AN34" s="798"/>
      <c r="AO34" s="798"/>
      <c r="AP34" s="804"/>
      <c r="AQ34" s="805">
        <f>AQ28</f>
        <v>131</v>
      </c>
      <c r="AR34" s="806"/>
      <c r="AS34" s="807"/>
      <c r="AT34" s="808">
        <f>AT28</f>
        <v>-2129700</v>
      </c>
      <c r="AU34" s="809"/>
      <c r="AV34" s="809"/>
      <c r="AW34" s="809"/>
      <c r="AX34" s="810"/>
    </row>
    <row r="35" spans="1:50" ht="21.75" customHeight="1">
      <c r="A35" s="812" t="s">
        <v>736</v>
      </c>
      <c r="B35" s="813"/>
      <c r="C35" s="813"/>
      <c r="D35" s="813"/>
      <c r="E35" s="813"/>
      <c r="F35" s="814"/>
      <c r="G35" s="814"/>
      <c r="H35" s="814"/>
      <c r="I35" s="814"/>
      <c r="J35" s="814"/>
      <c r="K35" s="814"/>
      <c r="L35" s="815"/>
      <c r="M35" s="762">
        <v>8</v>
      </c>
      <c r="N35" s="763"/>
      <c r="O35" s="764">
        <v>400000</v>
      </c>
      <c r="P35" s="764"/>
      <c r="Q35" s="764"/>
      <c r="R35" s="765"/>
      <c r="S35" s="766"/>
      <c r="T35" s="767"/>
      <c r="U35" s="763"/>
      <c r="V35" s="763"/>
      <c r="W35" s="763"/>
      <c r="X35" s="763"/>
      <c r="Y35" s="763"/>
      <c r="Z35" s="763"/>
      <c r="AA35" s="763"/>
      <c r="AB35" s="763"/>
      <c r="AC35" s="763"/>
      <c r="AD35" s="763"/>
      <c r="AE35" s="763"/>
      <c r="AF35" s="763"/>
      <c r="AG35" s="764"/>
      <c r="AH35" s="764"/>
      <c r="AI35" s="764"/>
      <c r="AJ35" s="765"/>
      <c r="AK35" s="762">
        <v>9</v>
      </c>
      <c r="AL35" s="763"/>
      <c r="AM35" s="764">
        <v>450000</v>
      </c>
      <c r="AN35" s="764"/>
      <c r="AO35" s="764"/>
      <c r="AP35" s="769"/>
      <c r="AQ35" s="770">
        <f>AK35-(M35+S35+Y35+AE35)</f>
        <v>1</v>
      </c>
      <c r="AR35" s="771"/>
      <c r="AS35" s="771"/>
      <c r="AT35" s="772">
        <f>AM35-(O35+U35+AA35+AG35)</f>
        <v>50000</v>
      </c>
      <c r="AU35" s="771"/>
      <c r="AV35" s="771"/>
      <c r="AW35" s="771"/>
      <c r="AX35" s="773"/>
    </row>
    <row r="36" spans="1:50" ht="21.75" customHeight="1">
      <c r="A36" s="816" t="s">
        <v>737</v>
      </c>
      <c r="B36" s="817"/>
      <c r="C36" s="817"/>
      <c r="D36" s="817"/>
      <c r="E36" s="817"/>
      <c r="F36" s="775"/>
      <c r="G36" s="775"/>
      <c r="H36" s="775"/>
      <c r="I36" s="775"/>
      <c r="J36" s="775"/>
      <c r="K36" s="775"/>
      <c r="L36" s="776"/>
      <c r="M36" s="777">
        <v>497</v>
      </c>
      <c r="N36" s="778"/>
      <c r="O36" s="779">
        <v>65935333</v>
      </c>
      <c r="P36" s="779"/>
      <c r="Q36" s="779"/>
      <c r="R36" s="780"/>
      <c r="S36" s="781"/>
      <c r="T36" s="782"/>
      <c r="U36" s="778"/>
      <c r="V36" s="778"/>
      <c r="W36" s="778"/>
      <c r="X36" s="778"/>
      <c r="Y36" s="778"/>
      <c r="Z36" s="778"/>
      <c r="AA36" s="778"/>
      <c r="AB36" s="778"/>
      <c r="AC36" s="778"/>
      <c r="AD36" s="778"/>
      <c r="AE36" s="778"/>
      <c r="AF36" s="778"/>
      <c r="AG36" s="779"/>
      <c r="AH36" s="779"/>
      <c r="AI36" s="779"/>
      <c r="AJ36" s="780"/>
      <c r="AK36" s="777">
        <v>499</v>
      </c>
      <c r="AL36" s="778"/>
      <c r="AM36" s="779">
        <v>66200667</v>
      </c>
      <c r="AN36" s="779"/>
      <c r="AO36" s="779"/>
      <c r="AP36" s="784"/>
      <c r="AQ36" s="777">
        <f aca="true" t="shared" si="2" ref="AQ36:AQ55">AK36-(M36+S36+Y36+AE36)</f>
        <v>2</v>
      </c>
      <c r="AR36" s="778"/>
      <c r="AS36" s="778"/>
      <c r="AT36" s="779">
        <f aca="true" t="shared" si="3" ref="AT36:AT55">AM36-(O36+U36+AA36+AG36)</f>
        <v>265334</v>
      </c>
      <c r="AU36" s="778"/>
      <c r="AV36" s="778"/>
      <c r="AW36" s="778"/>
      <c r="AX36" s="783"/>
    </row>
    <row r="37" spans="1:50" ht="21.75" customHeight="1">
      <c r="A37" s="816" t="s">
        <v>738</v>
      </c>
      <c r="B37" s="817"/>
      <c r="C37" s="817"/>
      <c r="D37" s="817"/>
      <c r="E37" s="817"/>
      <c r="F37" s="775"/>
      <c r="G37" s="775"/>
      <c r="H37" s="775"/>
      <c r="I37" s="775"/>
      <c r="J37" s="775"/>
      <c r="K37" s="775"/>
      <c r="L37" s="776"/>
      <c r="M37" s="777">
        <v>668</v>
      </c>
      <c r="N37" s="778"/>
      <c r="O37" s="779">
        <v>90848000</v>
      </c>
      <c r="P37" s="779"/>
      <c r="Q37" s="779"/>
      <c r="R37" s="780"/>
      <c r="S37" s="781"/>
      <c r="T37" s="782"/>
      <c r="U37" s="778"/>
      <c r="V37" s="778"/>
      <c r="W37" s="778"/>
      <c r="X37" s="778"/>
      <c r="Y37" s="778"/>
      <c r="Z37" s="778"/>
      <c r="AA37" s="778"/>
      <c r="AB37" s="778"/>
      <c r="AC37" s="778"/>
      <c r="AD37" s="778"/>
      <c r="AE37" s="778"/>
      <c r="AF37" s="778"/>
      <c r="AG37" s="779"/>
      <c r="AH37" s="779"/>
      <c r="AI37" s="779"/>
      <c r="AJ37" s="780"/>
      <c r="AK37" s="777">
        <v>656</v>
      </c>
      <c r="AL37" s="778"/>
      <c r="AM37" s="779">
        <v>89216000</v>
      </c>
      <c r="AN37" s="779"/>
      <c r="AO37" s="779"/>
      <c r="AP37" s="784"/>
      <c r="AQ37" s="777">
        <f t="shared" si="2"/>
        <v>-12</v>
      </c>
      <c r="AR37" s="778"/>
      <c r="AS37" s="778"/>
      <c r="AT37" s="779">
        <f t="shared" si="3"/>
        <v>-1632000</v>
      </c>
      <c r="AU37" s="778"/>
      <c r="AV37" s="778"/>
      <c r="AW37" s="778"/>
      <c r="AX37" s="783"/>
    </row>
    <row r="38" spans="1:50" ht="21.75" customHeight="1">
      <c r="A38" s="816" t="s">
        <v>739</v>
      </c>
      <c r="B38" s="817"/>
      <c r="C38" s="817"/>
      <c r="D38" s="817"/>
      <c r="E38" s="817"/>
      <c r="F38" s="775"/>
      <c r="G38" s="775"/>
      <c r="H38" s="775"/>
      <c r="I38" s="775"/>
      <c r="J38" s="775"/>
      <c r="K38" s="775"/>
      <c r="L38" s="776"/>
      <c r="M38" s="777">
        <v>723</v>
      </c>
      <c r="N38" s="778"/>
      <c r="O38" s="779">
        <v>102184000</v>
      </c>
      <c r="P38" s="779"/>
      <c r="Q38" s="779"/>
      <c r="R38" s="780"/>
      <c r="S38" s="781"/>
      <c r="T38" s="782"/>
      <c r="U38" s="778"/>
      <c r="V38" s="778"/>
      <c r="W38" s="778"/>
      <c r="X38" s="778"/>
      <c r="Y38" s="778"/>
      <c r="Z38" s="778"/>
      <c r="AA38" s="778"/>
      <c r="AB38" s="778"/>
      <c r="AC38" s="778"/>
      <c r="AD38" s="778"/>
      <c r="AE38" s="778"/>
      <c r="AF38" s="778"/>
      <c r="AG38" s="779"/>
      <c r="AH38" s="779"/>
      <c r="AI38" s="779"/>
      <c r="AJ38" s="780"/>
      <c r="AK38" s="777">
        <v>707</v>
      </c>
      <c r="AL38" s="778"/>
      <c r="AM38" s="779">
        <v>99922667</v>
      </c>
      <c r="AN38" s="779"/>
      <c r="AO38" s="779"/>
      <c r="AP38" s="784"/>
      <c r="AQ38" s="777">
        <f t="shared" si="2"/>
        <v>-16</v>
      </c>
      <c r="AR38" s="778"/>
      <c r="AS38" s="778"/>
      <c r="AT38" s="779">
        <f t="shared" si="3"/>
        <v>-2261333</v>
      </c>
      <c r="AU38" s="778"/>
      <c r="AV38" s="778"/>
      <c r="AW38" s="778"/>
      <c r="AX38" s="783"/>
    </row>
    <row r="39" spans="1:50" ht="21.75" customHeight="1">
      <c r="A39" s="816" t="s">
        <v>740</v>
      </c>
      <c r="B39" s="817"/>
      <c r="C39" s="817"/>
      <c r="D39" s="817"/>
      <c r="E39" s="817"/>
      <c r="F39" s="775"/>
      <c r="G39" s="775"/>
      <c r="H39" s="775"/>
      <c r="I39" s="775"/>
      <c r="J39" s="775"/>
      <c r="K39" s="775"/>
      <c r="L39" s="776"/>
      <c r="M39" s="777">
        <v>876</v>
      </c>
      <c r="N39" s="778"/>
      <c r="O39" s="779">
        <v>153008000</v>
      </c>
      <c r="P39" s="779"/>
      <c r="Q39" s="779"/>
      <c r="R39" s="780"/>
      <c r="S39" s="781"/>
      <c r="T39" s="782"/>
      <c r="U39" s="778"/>
      <c r="V39" s="778"/>
      <c r="W39" s="778"/>
      <c r="X39" s="778"/>
      <c r="Y39" s="778"/>
      <c r="Z39" s="778"/>
      <c r="AA39" s="778"/>
      <c r="AB39" s="778"/>
      <c r="AC39" s="778"/>
      <c r="AD39" s="778"/>
      <c r="AE39" s="778"/>
      <c r="AF39" s="778"/>
      <c r="AG39" s="779"/>
      <c r="AH39" s="779"/>
      <c r="AI39" s="779"/>
      <c r="AJ39" s="780"/>
      <c r="AK39" s="777">
        <v>876</v>
      </c>
      <c r="AL39" s="778"/>
      <c r="AM39" s="779">
        <v>153008000</v>
      </c>
      <c r="AN39" s="779"/>
      <c r="AO39" s="779"/>
      <c r="AP39" s="784"/>
      <c r="AQ39" s="777">
        <f t="shared" si="2"/>
        <v>0</v>
      </c>
      <c r="AR39" s="778"/>
      <c r="AS39" s="778"/>
      <c r="AT39" s="779">
        <f t="shared" si="3"/>
        <v>0</v>
      </c>
      <c r="AU39" s="778"/>
      <c r="AV39" s="778"/>
      <c r="AW39" s="778"/>
      <c r="AX39" s="783"/>
    </row>
    <row r="40" spans="1:50" ht="21.75" customHeight="1">
      <c r="A40" s="816" t="s">
        <v>741</v>
      </c>
      <c r="B40" s="817"/>
      <c r="C40" s="817"/>
      <c r="D40" s="817"/>
      <c r="E40" s="817"/>
      <c r="F40" s="775"/>
      <c r="G40" s="775"/>
      <c r="H40" s="775"/>
      <c r="I40" s="775"/>
      <c r="J40" s="775"/>
      <c r="K40" s="775"/>
      <c r="L40" s="776"/>
      <c r="M40" s="777">
        <v>16</v>
      </c>
      <c r="N40" s="778"/>
      <c r="O40" s="779">
        <v>5589333</v>
      </c>
      <c r="P40" s="779"/>
      <c r="Q40" s="779"/>
      <c r="R40" s="780"/>
      <c r="S40" s="781"/>
      <c r="T40" s="782"/>
      <c r="U40" s="778"/>
      <c r="V40" s="778"/>
      <c r="W40" s="778"/>
      <c r="X40" s="778"/>
      <c r="Y40" s="778"/>
      <c r="Z40" s="778"/>
      <c r="AA40" s="778"/>
      <c r="AB40" s="778"/>
      <c r="AC40" s="778"/>
      <c r="AD40" s="778"/>
      <c r="AE40" s="778"/>
      <c r="AF40" s="778"/>
      <c r="AG40" s="779"/>
      <c r="AH40" s="779"/>
      <c r="AI40" s="779"/>
      <c r="AJ40" s="780"/>
      <c r="AK40" s="777">
        <v>16</v>
      </c>
      <c r="AL40" s="778"/>
      <c r="AM40" s="779">
        <v>5589333</v>
      </c>
      <c r="AN40" s="779"/>
      <c r="AO40" s="779"/>
      <c r="AP40" s="784"/>
      <c r="AQ40" s="777">
        <f t="shared" si="2"/>
        <v>0</v>
      </c>
      <c r="AR40" s="778"/>
      <c r="AS40" s="778"/>
      <c r="AT40" s="779">
        <f t="shared" si="3"/>
        <v>0</v>
      </c>
      <c r="AU40" s="778"/>
      <c r="AV40" s="778"/>
      <c r="AW40" s="778"/>
      <c r="AX40" s="783"/>
    </row>
    <row r="41" spans="1:50" ht="21.75" customHeight="1">
      <c r="A41" s="816" t="s">
        <v>742</v>
      </c>
      <c r="B41" s="817"/>
      <c r="C41" s="817"/>
      <c r="D41" s="817"/>
      <c r="E41" s="817"/>
      <c r="F41" s="775"/>
      <c r="G41" s="775"/>
      <c r="H41" s="775"/>
      <c r="I41" s="775"/>
      <c r="J41" s="775"/>
      <c r="K41" s="775"/>
      <c r="L41" s="776"/>
      <c r="M41" s="777">
        <v>242</v>
      </c>
      <c r="N41" s="778"/>
      <c r="O41" s="779">
        <v>33880000</v>
      </c>
      <c r="P41" s="779"/>
      <c r="Q41" s="779"/>
      <c r="R41" s="780"/>
      <c r="S41" s="781"/>
      <c r="T41" s="782"/>
      <c r="U41" s="778"/>
      <c r="V41" s="778"/>
      <c r="W41" s="778"/>
      <c r="X41" s="778"/>
      <c r="Y41" s="778"/>
      <c r="Z41" s="778"/>
      <c r="AA41" s="778"/>
      <c r="AB41" s="778"/>
      <c r="AC41" s="778"/>
      <c r="AD41" s="778"/>
      <c r="AE41" s="778"/>
      <c r="AF41" s="778"/>
      <c r="AG41" s="779"/>
      <c r="AH41" s="779"/>
      <c r="AI41" s="779"/>
      <c r="AJ41" s="780"/>
      <c r="AK41" s="777">
        <v>241</v>
      </c>
      <c r="AL41" s="778"/>
      <c r="AM41" s="779">
        <v>33740000</v>
      </c>
      <c r="AN41" s="779"/>
      <c r="AO41" s="779"/>
      <c r="AP41" s="784"/>
      <c r="AQ41" s="777">
        <f t="shared" si="2"/>
        <v>-1</v>
      </c>
      <c r="AR41" s="778"/>
      <c r="AS41" s="778"/>
      <c r="AT41" s="779">
        <f t="shared" si="3"/>
        <v>-140000</v>
      </c>
      <c r="AU41" s="778"/>
      <c r="AV41" s="778"/>
      <c r="AW41" s="778"/>
      <c r="AX41" s="783"/>
    </row>
    <row r="42" spans="1:50" ht="21.75" customHeight="1">
      <c r="A42" s="816" t="s">
        <v>743</v>
      </c>
      <c r="B42" s="817"/>
      <c r="C42" s="817"/>
      <c r="D42" s="817"/>
      <c r="E42" s="817"/>
      <c r="F42" s="775"/>
      <c r="G42" s="775"/>
      <c r="H42" s="775"/>
      <c r="I42" s="775"/>
      <c r="J42" s="775"/>
      <c r="K42" s="775"/>
      <c r="L42" s="776"/>
      <c r="M42" s="777">
        <v>155</v>
      </c>
      <c r="N42" s="778"/>
      <c r="O42" s="779">
        <v>10710000</v>
      </c>
      <c r="P42" s="779"/>
      <c r="Q42" s="779"/>
      <c r="R42" s="780"/>
      <c r="S42" s="781"/>
      <c r="T42" s="782"/>
      <c r="U42" s="778"/>
      <c r="V42" s="778"/>
      <c r="W42" s="778"/>
      <c r="X42" s="778"/>
      <c r="Y42" s="778"/>
      <c r="Z42" s="778"/>
      <c r="AA42" s="778"/>
      <c r="AB42" s="778"/>
      <c r="AC42" s="778"/>
      <c r="AD42" s="778"/>
      <c r="AE42" s="778"/>
      <c r="AF42" s="778"/>
      <c r="AG42" s="779"/>
      <c r="AH42" s="779"/>
      <c r="AI42" s="779"/>
      <c r="AJ42" s="780"/>
      <c r="AK42" s="777">
        <v>56</v>
      </c>
      <c r="AL42" s="778"/>
      <c r="AM42" s="779">
        <v>3825000</v>
      </c>
      <c r="AN42" s="779"/>
      <c r="AO42" s="779"/>
      <c r="AP42" s="784"/>
      <c r="AQ42" s="777">
        <f t="shared" si="2"/>
        <v>-99</v>
      </c>
      <c r="AR42" s="778"/>
      <c r="AS42" s="778"/>
      <c r="AT42" s="779">
        <f t="shared" si="3"/>
        <v>-6885000</v>
      </c>
      <c r="AU42" s="778"/>
      <c r="AV42" s="778"/>
      <c r="AW42" s="778"/>
      <c r="AX42" s="783"/>
    </row>
    <row r="43" spans="1:50" ht="21.75" customHeight="1">
      <c r="A43" s="816" t="s">
        <v>744</v>
      </c>
      <c r="B43" s="817"/>
      <c r="C43" s="817"/>
      <c r="D43" s="817"/>
      <c r="E43" s="817"/>
      <c r="F43" s="775"/>
      <c r="G43" s="775"/>
      <c r="H43" s="775"/>
      <c r="I43" s="775"/>
      <c r="J43" s="775"/>
      <c r="K43" s="775"/>
      <c r="L43" s="776"/>
      <c r="M43" s="777">
        <v>345</v>
      </c>
      <c r="N43" s="778"/>
      <c r="O43" s="779">
        <v>27965000</v>
      </c>
      <c r="P43" s="779"/>
      <c r="Q43" s="779"/>
      <c r="R43" s="780"/>
      <c r="S43" s="781"/>
      <c r="T43" s="782"/>
      <c r="U43" s="778"/>
      <c r="V43" s="778"/>
      <c r="W43" s="778"/>
      <c r="X43" s="778"/>
      <c r="Y43" s="778"/>
      <c r="Z43" s="778"/>
      <c r="AA43" s="778"/>
      <c r="AB43" s="778"/>
      <c r="AC43" s="778"/>
      <c r="AD43" s="778"/>
      <c r="AE43" s="778"/>
      <c r="AF43" s="778"/>
      <c r="AG43" s="779"/>
      <c r="AH43" s="779"/>
      <c r="AI43" s="779"/>
      <c r="AJ43" s="780"/>
      <c r="AK43" s="777">
        <v>505</v>
      </c>
      <c r="AL43" s="778"/>
      <c r="AM43" s="779">
        <v>40885000</v>
      </c>
      <c r="AN43" s="779"/>
      <c r="AO43" s="779"/>
      <c r="AP43" s="784"/>
      <c r="AQ43" s="777">
        <f t="shared" si="2"/>
        <v>160</v>
      </c>
      <c r="AR43" s="778"/>
      <c r="AS43" s="778"/>
      <c r="AT43" s="779">
        <f t="shared" si="3"/>
        <v>12920000</v>
      </c>
      <c r="AU43" s="778"/>
      <c r="AV43" s="778"/>
      <c r="AW43" s="778"/>
      <c r="AX43" s="783"/>
    </row>
    <row r="44" spans="1:50" ht="21.75" customHeight="1">
      <c r="A44" s="816" t="s">
        <v>745</v>
      </c>
      <c r="B44" s="817"/>
      <c r="C44" s="817"/>
      <c r="D44" s="817"/>
      <c r="E44" s="817"/>
      <c r="F44" s="775"/>
      <c r="G44" s="775"/>
      <c r="H44" s="775"/>
      <c r="I44" s="775"/>
      <c r="J44" s="775"/>
      <c r="K44" s="775"/>
      <c r="L44" s="776"/>
      <c r="M44" s="777">
        <v>166</v>
      </c>
      <c r="N44" s="778"/>
      <c r="O44" s="779">
        <v>8075000</v>
      </c>
      <c r="P44" s="779"/>
      <c r="Q44" s="779"/>
      <c r="R44" s="780"/>
      <c r="S44" s="781"/>
      <c r="T44" s="782"/>
      <c r="U44" s="778"/>
      <c r="V44" s="778"/>
      <c r="W44" s="778"/>
      <c r="X44" s="778"/>
      <c r="Y44" s="778"/>
      <c r="Z44" s="778"/>
      <c r="AA44" s="778"/>
      <c r="AB44" s="778"/>
      <c r="AC44" s="778"/>
      <c r="AD44" s="778"/>
      <c r="AE44" s="778"/>
      <c r="AF44" s="778"/>
      <c r="AG44" s="779"/>
      <c r="AH44" s="779"/>
      <c r="AI44" s="779"/>
      <c r="AJ44" s="780"/>
      <c r="AK44" s="777">
        <v>180</v>
      </c>
      <c r="AL44" s="778"/>
      <c r="AM44" s="779">
        <v>8755000</v>
      </c>
      <c r="AN44" s="779"/>
      <c r="AO44" s="779"/>
      <c r="AP44" s="784"/>
      <c r="AQ44" s="777">
        <f t="shared" si="2"/>
        <v>14</v>
      </c>
      <c r="AR44" s="778"/>
      <c r="AS44" s="778"/>
      <c r="AT44" s="779">
        <f t="shared" si="3"/>
        <v>680000</v>
      </c>
      <c r="AU44" s="778"/>
      <c r="AV44" s="778"/>
      <c r="AW44" s="778"/>
      <c r="AX44" s="783"/>
    </row>
    <row r="45" spans="1:50" ht="21.75" customHeight="1">
      <c r="A45" s="816" t="s">
        <v>746</v>
      </c>
      <c r="B45" s="817"/>
      <c r="C45" s="817"/>
      <c r="D45" s="817"/>
      <c r="E45" s="817"/>
      <c r="F45" s="775"/>
      <c r="G45" s="775"/>
      <c r="H45" s="775"/>
      <c r="I45" s="775"/>
      <c r="J45" s="775"/>
      <c r="K45" s="775"/>
      <c r="L45" s="776"/>
      <c r="M45" s="777">
        <v>345</v>
      </c>
      <c r="N45" s="778"/>
      <c r="O45" s="779">
        <v>21080000</v>
      </c>
      <c r="P45" s="779"/>
      <c r="Q45" s="779"/>
      <c r="R45" s="780"/>
      <c r="S45" s="781"/>
      <c r="T45" s="782"/>
      <c r="U45" s="778"/>
      <c r="V45" s="778"/>
      <c r="W45" s="778"/>
      <c r="X45" s="778"/>
      <c r="Y45" s="778"/>
      <c r="Z45" s="778"/>
      <c r="AA45" s="778"/>
      <c r="AB45" s="778"/>
      <c r="AC45" s="778"/>
      <c r="AD45" s="778"/>
      <c r="AE45" s="778"/>
      <c r="AF45" s="778"/>
      <c r="AG45" s="779"/>
      <c r="AH45" s="779"/>
      <c r="AI45" s="779"/>
      <c r="AJ45" s="780"/>
      <c r="AK45" s="777">
        <v>345</v>
      </c>
      <c r="AL45" s="778"/>
      <c r="AM45" s="779">
        <v>21080000</v>
      </c>
      <c r="AN45" s="779"/>
      <c r="AO45" s="779"/>
      <c r="AP45" s="784"/>
      <c r="AQ45" s="777">
        <f t="shared" si="2"/>
        <v>0</v>
      </c>
      <c r="AR45" s="778"/>
      <c r="AS45" s="778"/>
      <c r="AT45" s="779">
        <f t="shared" si="3"/>
        <v>0</v>
      </c>
      <c r="AU45" s="778"/>
      <c r="AV45" s="778"/>
      <c r="AW45" s="778"/>
      <c r="AX45" s="783"/>
    </row>
    <row r="46" spans="1:50" ht="21.75" customHeight="1">
      <c r="A46" s="816" t="s">
        <v>747</v>
      </c>
      <c r="B46" s="817"/>
      <c r="C46" s="817"/>
      <c r="D46" s="817"/>
      <c r="E46" s="817"/>
      <c r="F46" s="775"/>
      <c r="G46" s="775"/>
      <c r="H46" s="775"/>
      <c r="I46" s="775"/>
      <c r="J46" s="775"/>
      <c r="K46" s="775"/>
      <c r="L46" s="776"/>
      <c r="M46" s="777">
        <v>168</v>
      </c>
      <c r="N46" s="778"/>
      <c r="O46" s="779">
        <v>12410000</v>
      </c>
      <c r="P46" s="779"/>
      <c r="Q46" s="779"/>
      <c r="R46" s="780"/>
      <c r="S46" s="781"/>
      <c r="T46" s="782"/>
      <c r="U46" s="778"/>
      <c r="V46" s="778"/>
      <c r="W46" s="778"/>
      <c r="X46" s="778"/>
      <c r="Y46" s="778"/>
      <c r="Z46" s="778"/>
      <c r="AA46" s="778"/>
      <c r="AB46" s="778"/>
      <c r="AC46" s="778"/>
      <c r="AD46" s="778"/>
      <c r="AE46" s="778"/>
      <c r="AF46" s="778"/>
      <c r="AG46" s="779"/>
      <c r="AH46" s="779"/>
      <c r="AI46" s="779"/>
      <c r="AJ46" s="780"/>
      <c r="AK46" s="777">
        <v>167</v>
      </c>
      <c r="AL46" s="778"/>
      <c r="AM46" s="779">
        <v>12325000</v>
      </c>
      <c r="AN46" s="779"/>
      <c r="AO46" s="779"/>
      <c r="AP46" s="784"/>
      <c r="AQ46" s="777">
        <f t="shared" si="2"/>
        <v>-1</v>
      </c>
      <c r="AR46" s="778"/>
      <c r="AS46" s="778"/>
      <c r="AT46" s="779">
        <f t="shared" si="3"/>
        <v>-85000</v>
      </c>
      <c r="AU46" s="778"/>
      <c r="AV46" s="778"/>
      <c r="AW46" s="778"/>
      <c r="AX46" s="783"/>
    </row>
    <row r="47" spans="1:50" ht="21.75" customHeight="1">
      <c r="A47" s="816" t="s">
        <v>748</v>
      </c>
      <c r="B47" s="817"/>
      <c r="C47" s="817"/>
      <c r="D47" s="817"/>
      <c r="E47" s="817"/>
      <c r="F47" s="775"/>
      <c r="G47" s="775"/>
      <c r="H47" s="775"/>
      <c r="I47" s="775"/>
      <c r="J47" s="775"/>
      <c r="K47" s="775"/>
      <c r="L47" s="776"/>
      <c r="M47" s="777">
        <v>157</v>
      </c>
      <c r="N47" s="778"/>
      <c r="O47" s="779">
        <v>9010000</v>
      </c>
      <c r="P47" s="779"/>
      <c r="Q47" s="779"/>
      <c r="R47" s="780"/>
      <c r="S47" s="781"/>
      <c r="T47" s="782"/>
      <c r="U47" s="778"/>
      <c r="V47" s="778"/>
      <c r="W47" s="778"/>
      <c r="X47" s="778"/>
      <c r="Y47" s="778"/>
      <c r="Z47" s="778"/>
      <c r="AA47" s="778"/>
      <c r="AB47" s="778"/>
      <c r="AC47" s="778"/>
      <c r="AD47" s="778"/>
      <c r="AE47" s="778"/>
      <c r="AF47" s="778"/>
      <c r="AG47" s="779"/>
      <c r="AH47" s="779"/>
      <c r="AI47" s="779"/>
      <c r="AJ47" s="780"/>
      <c r="AK47" s="777">
        <v>155</v>
      </c>
      <c r="AL47" s="778"/>
      <c r="AM47" s="779">
        <v>8840000</v>
      </c>
      <c r="AN47" s="779"/>
      <c r="AO47" s="779"/>
      <c r="AP47" s="784"/>
      <c r="AQ47" s="777">
        <f t="shared" si="2"/>
        <v>-2</v>
      </c>
      <c r="AR47" s="778"/>
      <c r="AS47" s="778"/>
      <c r="AT47" s="779">
        <f t="shared" si="3"/>
        <v>-170000</v>
      </c>
      <c r="AU47" s="778"/>
      <c r="AV47" s="778"/>
      <c r="AW47" s="778"/>
      <c r="AX47" s="783"/>
    </row>
    <row r="48" spans="1:50" ht="21.75" customHeight="1">
      <c r="A48" s="816" t="s">
        <v>749</v>
      </c>
      <c r="B48" s="817"/>
      <c r="C48" s="817"/>
      <c r="D48" s="817"/>
      <c r="E48" s="817"/>
      <c r="F48" s="775"/>
      <c r="G48" s="775"/>
      <c r="H48" s="775"/>
      <c r="I48" s="775"/>
      <c r="J48" s="775"/>
      <c r="K48" s="775"/>
      <c r="L48" s="776"/>
      <c r="M48" s="777">
        <v>202</v>
      </c>
      <c r="N48" s="778"/>
      <c r="O48" s="779">
        <v>13345000</v>
      </c>
      <c r="P48" s="779"/>
      <c r="Q48" s="779"/>
      <c r="R48" s="780"/>
      <c r="S48" s="781"/>
      <c r="T48" s="782"/>
      <c r="U48" s="778"/>
      <c r="V48" s="778"/>
      <c r="W48" s="778"/>
      <c r="X48" s="778"/>
      <c r="Y48" s="778"/>
      <c r="Z48" s="778"/>
      <c r="AA48" s="778"/>
      <c r="AB48" s="778"/>
      <c r="AC48" s="778"/>
      <c r="AD48" s="778"/>
      <c r="AE48" s="778"/>
      <c r="AF48" s="778"/>
      <c r="AG48" s="779"/>
      <c r="AH48" s="779"/>
      <c r="AI48" s="779"/>
      <c r="AJ48" s="780"/>
      <c r="AK48" s="777">
        <v>212</v>
      </c>
      <c r="AL48" s="778"/>
      <c r="AM48" s="779">
        <v>13940000</v>
      </c>
      <c r="AN48" s="779"/>
      <c r="AO48" s="779"/>
      <c r="AP48" s="784"/>
      <c r="AQ48" s="777">
        <f t="shared" si="2"/>
        <v>10</v>
      </c>
      <c r="AR48" s="778"/>
      <c r="AS48" s="778"/>
      <c r="AT48" s="779">
        <f t="shared" si="3"/>
        <v>595000</v>
      </c>
      <c r="AU48" s="778"/>
      <c r="AV48" s="778"/>
      <c r="AW48" s="778"/>
      <c r="AX48" s="783"/>
    </row>
    <row r="49" spans="1:50" ht="21.75" customHeight="1">
      <c r="A49" s="816" t="s">
        <v>750</v>
      </c>
      <c r="B49" s="817"/>
      <c r="C49" s="817"/>
      <c r="D49" s="817"/>
      <c r="E49" s="817"/>
      <c r="F49" s="775"/>
      <c r="G49" s="775"/>
      <c r="H49" s="775"/>
      <c r="I49" s="775"/>
      <c r="J49" s="775"/>
      <c r="K49" s="775"/>
      <c r="L49" s="776"/>
      <c r="M49" s="777">
        <v>397</v>
      </c>
      <c r="N49" s="778"/>
      <c r="O49" s="779">
        <v>29665000</v>
      </c>
      <c r="P49" s="779"/>
      <c r="Q49" s="779"/>
      <c r="R49" s="780"/>
      <c r="S49" s="781"/>
      <c r="T49" s="782"/>
      <c r="U49" s="778"/>
      <c r="V49" s="778"/>
      <c r="W49" s="778"/>
      <c r="X49" s="778"/>
      <c r="Y49" s="778"/>
      <c r="Z49" s="778"/>
      <c r="AA49" s="778"/>
      <c r="AB49" s="778"/>
      <c r="AC49" s="778"/>
      <c r="AD49" s="778"/>
      <c r="AE49" s="778"/>
      <c r="AF49" s="778"/>
      <c r="AG49" s="779"/>
      <c r="AH49" s="779"/>
      <c r="AI49" s="779"/>
      <c r="AJ49" s="780"/>
      <c r="AK49" s="777">
        <v>366</v>
      </c>
      <c r="AL49" s="778"/>
      <c r="AM49" s="779">
        <v>27370000</v>
      </c>
      <c r="AN49" s="779"/>
      <c r="AO49" s="779"/>
      <c r="AP49" s="784"/>
      <c r="AQ49" s="777">
        <f t="shared" si="2"/>
        <v>-31</v>
      </c>
      <c r="AR49" s="778"/>
      <c r="AS49" s="778"/>
      <c r="AT49" s="779">
        <f t="shared" si="3"/>
        <v>-2295000</v>
      </c>
      <c r="AU49" s="778"/>
      <c r="AV49" s="778"/>
      <c r="AW49" s="778"/>
      <c r="AX49" s="783"/>
    </row>
    <row r="50" spans="1:50" ht="21.75" customHeight="1">
      <c r="A50" s="816" t="s">
        <v>751</v>
      </c>
      <c r="B50" s="817"/>
      <c r="C50" s="817"/>
      <c r="D50" s="817"/>
      <c r="E50" s="817"/>
      <c r="F50" s="775"/>
      <c r="G50" s="775"/>
      <c r="H50" s="775"/>
      <c r="I50" s="775"/>
      <c r="J50" s="775"/>
      <c r="K50" s="775"/>
      <c r="L50" s="776"/>
      <c r="M50" s="777">
        <v>95</v>
      </c>
      <c r="N50" s="778"/>
      <c r="O50" s="779">
        <v>6715000</v>
      </c>
      <c r="P50" s="779"/>
      <c r="Q50" s="779"/>
      <c r="R50" s="780"/>
      <c r="S50" s="781"/>
      <c r="T50" s="782"/>
      <c r="U50" s="778"/>
      <c r="V50" s="778"/>
      <c r="W50" s="778"/>
      <c r="X50" s="778"/>
      <c r="Y50" s="778"/>
      <c r="Z50" s="778"/>
      <c r="AA50" s="778"/>
      <c r="AB50" s="778"/>
      <c r="AC50" s="778"/>
      <c r="AD50" s="778"/>
      <c r="AE50" s="778"/>
      <c r="AF50" s="778"/>
      <c r="AG50" s="779"/>
      <c r="AH50" s="779"/>
      <c r="AI50" s="779"/>
      <c r="AJ50" s="780"/>
      <c r="AK50" s="777">
        <v>93</v>
      </c>
      <c r="AL50" s="778"/>
      <c r="AM50" s="779">
        <v>6545000</v>
      </c>
      <c r="AN50" s="779"/>
      <c r="AO50" s="779"/>
      <c r="AP50" s="784"/>
      <c r="AQ50" s="777">
        <f t="shared" si="2"/>
        <v>-2</v>
      </c>
      <c r="AR50" s="778"/>
      <c r="AS50" s="778"/>
      <c r="AT50" s="779">
        <f t="shared" si="3"/>
        <v>-170000</v>
      </c>
      <c r="AU50" s="778"/>
      <c r="AV50" s="778"/>
      <c r="AW50" s="778"/>
      <c r="AX50" s="783"/>
    </row>
    <row r="51" spans="1:50" ht="21.75" customHeight="1">
      <c r="A51" s="816" t="s">
        <v>752</v>
      </c>
      <c r="B51" s="817"/>
      <c r="C51" s="817"/>
      <c r="D51" s="817"/>
      <c r="E51" s="817"/>
      <c r="F51" s="775"/>
      <c r="G51" s="775"/>
      <c r="H51" s="775"/>
      <c r="I51" s="775"/>
      <c r="J51" s="775"/>
      <c r="K51" s="775"/>
      <c r="L51" s="776"/>
      <c r="M51" s="777">
        <v>170</v>
      </c>
      <c r="N51" s="778"/>
      <c r="O51" s="779">
        <v>11985000</v>
      </c>
      <c r="P51" s="779"/>
      <c r="Q51" s="779"/>
      <c r="R51" s="780"/>
      <c r="S51" s="781"/>
      <c r="T51" s="782"/>
      <c r="U51" s="778"/>
      <c r="V51" s="778"/>
      <c r="W51" s="778"/>
      <c r="X51" s="778"/>
      <c r="Y51" s="778"/>
      <c r="Z51" s="778"/>
      <c r="AA51" s="778"/>
      <c r="AB51" s="778"/>
      <c r="AC51" s="778"/>
      <c r="AD51" s="778"/>
      <c r="AE51" s="778"/>
      <c r="AF51" s="778"/>
      <c r="AG51" s="779"/>
      <c r="AH51" s="779"/>
      <c r="AI51" s="779"/>
      <c r="AJ51" s="780"/>
      <c r="AK51" s="777">
        <v>150</v>
      </c>
      <c r="AL51" s="778"/>
      <c r="AM51" s="779">
        <v>10625000</v>
      </c>
      <c r="AN51" s="779"/>
      <c r="AO51" s="779"/>
      <c r="AP51" s="784"/>
      <c r="AQ51" s="777">
        <f t="shared" si="2"/>
        <v>-20</v>
      </c>
      <c r="AR51" s="778"/>
      <c r="AS51" s="778"/>
      <c r="AT51" s="779">
        <f t="shared" si="3"/>
        <v>-1360000</v>
      </c>
      <c r="AU51" s="778"/>
      <c r="AV51" s="778"/>
      <c r="AW51" s="778"/>
      <c r="AX51" s="783"/>
    </row>
    <row r="52" spans="1:50" ht="21.75" customHeight="1">
      <c r="A52" s="816" t="s">
        <v>753</v>
      </c>
      <c r="B52" s="817"/>
      <c r="C52" s="817"/>
      <c r="D52" s="817"/>
      <c r="E52" s="817"/>
      <c r="F52" s="775"/>
      <c r="G52" s="775"/>
      <c r="H52" s="775"/>
      <c r="I52" s="775"/>
      <c r="J52" s="775"/>
      <c r="K52" s="775"/>
      <c r="L52" s="776"/>
      <c r="M52" s="777">
        <v>85</v>
      </c>
      <c r="N52" s="778"/>
      <c r="O52" s="779">
        <v>6460000</v>
      </c>
      <c r="P52" s="779"/>
      <c r="Q52" s="779"/>
      <c r="R52" s="780"/>
      <c r="S52" s="781"/>
      <c r="T52" s="782"/>
      <c r="U52" s="778"/>
      <c r="V52" s="778"/>
      <c r="W52" s="778"/>
      <c r="X52" s="778"/>
      <c r="Y52" s="778"/>
      <c r="Z52" s="778"/>
      <c r="AA52" s="778"/>
      <c r="AB52" s="778"/>
      <c r="AC52" s="778"/>
      <c r="AD52" s="778"/>
      <c r="AE52" s="778">
        <v>-10</v>
      </c>
      <c r="AF52" s="778"/>
      <c r="AG52" s="779">
        <v>-765000</v>
      </c>
      <c r="AH52" s="779"/>
      <c r="AI52" s="779"/>
      <c r="AJ52" s="780"/>
      <c r="AK52" s="777">
        <v>74</v>
      </c>
      <c r="AL52" s="778"/>
      <c r="AM52" s="779">
        <v>5610000</v>
      </c>
      <c r="AN52" s="779"/>
      <c r="AO52" s="779"/>
      <c r="AP52" s="784"/>
      <c r="AQ52" s="777">
        <f t="shared" si="2"/>
        <v>-1</v>
      </c>
      <c r="AR52" s="778"/>
      <c r="AS52" s="778"/>
      <c r="AT52" s="779">
        <f t="shared" si="3"/>
        <v>-85000</v>
      </c>
      <c r="AU52" s="778"/>
      <c r="AV52" s="778"/>
      <c r="AW52" s="778"/>
      <c r="AX52" s="783"/>
    </row>
    <row r="53" spans="1:50" ht="21.75" customHeight="1">
      <c r="A53" s="816" t="s">
        <v>754</v>
      </c>
      <c r="B53" s="817"/>
      <c r="C53" s="817"/>
      <c r="D53" s="817"/>
      <c r="E53" s="817"/>
      <c r="F53" s="775"/>
      <c r="G53" s="775"/>
      <c r="H53" s="775"/>
      <c r="I53" s="775"/>
      <c r="J53" s="775"/>
      <c r="K53" s="775"/>
      <c r="L53" s="776"/>
      <c r="M53" s="777">
        <v>207</v>
      </c>
      <c r="N53" s="778"/>
      <c r="O53" s="779">
        <v>15810000</v>
      </c>
      <c r="P53" s="779"/>
      <c r="Q53" s="779"/>
      <c r="R53" s="780"/>
      <c r="S53" s="781"/>
      <c r="T53" s="782"/>
      <c r="U53" s="778"/>
      <c r="V53" s="778"/>
      <c r="W53" s="778"/>
      <c r="X53" s="778"/>
      <c r="Y53" s="778"/>
      <c r="Z53" s="778"/>
      <c r="AA53" s="778"/>
      <c r="AB53" s="778"/>
      <c r="AC53" s="778"/>
      <c r="AD53" s="778"/>
      <c r="AE53" s="778">
        <v>-49</v>
      </c>
      <c r="AF53" s="778"/>
      <c r="AG53" s="779">
        <v>-3740000</v>
      </c>
      <c r="AH53" s="779"/>
      <c r="AI53" s="779"/>
      <c r="AJ53" s="780"/>
      <c r="AK53" s="777">
        <v>153</v>
      </c>
      <c r="AL53" s="778"/>
      <c r="AM53" s="779">
        <v>11645000</v>
      </c>
      <c r="AN53" s="779"/>
      <c r="AO53" s="779"/>
      <c r="AP53" s="784"/>
      <c r="AQ53" s="777">
        <f t="shared" si="2"/>
        <v>-5</v>
      </c>
      <c r="AR53" s="778"/>
      <c r="AS53" s="778"/>
      <c r="AT53" s="779">
        <f t="shared" si="3"/>
        <v>-425000</v>
      </c>
      <c r="AU53" s="778"/>
      <c r="AV53" s="778"/>
      <c r="AW53" s="778"/>
      <c r="AX53" s="783"/>
    </row>
    <row r="54" spans="1:50" ht="21.75" customHeight="1">
      <c r="A54" s="816" t="s">
        <v>755</v>
      </c>
      <c r="B54" s="817"/>
      <c r="C54" s="817"/>
      <c r="D54" s="817"/>
      <c r="E54" s="817"/>
      <c r="F54" s="775"/>
      <c r="G54" s="775"/>
      <c r="H54" s="775"/>
      <c r="I54" s="775"/>
      <c r="J54" s="775"/>
      <c r="K54" s="775"/>
      <c r="L54" s="776"/>
      <c r="M54" s="777">
        <v>348</v>
      </c>
      <c r="N54" s="778"/>
      <c r="O54" s="779">
        <v>31365000</v>
      </c>
      <c r="P54" s="779"/>
      <c r="Q54" s="779"/>
      <c r="R54" s="780"/>
      <c r="S54" s="781"/>
      <c r="T54" s="782"/>
      <c r="U54" s="778"/>
      <c r="V54" s="778"/>
      <c r="W54" s="778"/>
      <c r="X54" s="778"/>
      <c r="Y54" s="778"/>
      <c r="Z54" s="778"/>
      <c r="AA54" s="778"/>
      <c r="AB54" s="778"/>
      <c r="AC54" s="778"/>
      <c r="AD54" s="778"/>
      <c r="AE54" s="778"/>
      <c r="AF54" s="778"/>
      <c r="AG54" s="779"/>
      <c r="AH54" s="779"/>
      <c r="AI54" s="779"/>
      <c r="AJ54" s="780"/>
      <c r="AK54" s="777">
        <v>324</v>
      </c>
      <c r="AL54" s="778"/>
      <c r="AM54" s="779">
        <v>29240000</v>
      </c>
      <c r="AN54" s="779"/>
      <c r="AO54" s="779"/>
      <c r="AP54" s="784"/>
      <c r="AQ54" s="777">
        <f t="shared" si="2"/>
        <v>-24</v>
      </c>
      <c r="AR54" s="778"/>
      <c r="AS54" s="778"/>
      <c r="AT54" s="779">
        <f t="shared" si="3"/>
        <v>-2125000</v>
      </c>
      <c r="AU54" s="778"/>
      <c r="AV54" s="778"/>
      <c r="AW54" s="778"/>
      <c r="AX54" s="783"/>
    </row>
    <row r="55" spans="1:50" ht="21.75" customHeight="1" thickBot="1">
      <c r="A55" s="818" t="s">
        <v>756</v>
      </c>
      <c r="B55" s="819"/>
      <c r="C55" s="819"/>
      <c r="D55" s="819"/>
      <c r="E55" s="819"/>
      <c r="F55" s="787"/>
      <c r="G55" s="787"/>
      <c r="H55" s="787"/>
      <c r="I55" s="787"/>
      <c r="J55" s="787"/>
      <c r="K55" s="787"/>
      <c r="L55" s="788"/>
      <c r="M55" s="777">
        <v>15</v>
      </c>
      <c r="N55" s="778"/>
      <c r="O55" s="779">
        <v>935000</v>
      </c>
      <c r="P55" s="779"/>
      <c r="Q55" s="779"/>
      <c r="R55" s="780"/>
      <c r="S55" s="781"/>
      <c r="T55" s="782"/>
      <c r="U55" s="778"/>
      <c r="V55" s="778"/>
      <c r="W55" s="778"/>
      <c r="X55" s="778"/>
      <c r="Y55" s="778"/>
      <c r="Z55" s="778"/>
      <c r="AA55" s="778"/>
      <c r="AB55" s="778"/>
      <c r="AC55" s="778"/>
      <c r="AD55" s="778"/>
      <c r="AE55" s="778"/>
      <c r="AF55" s="778"/>
      <c r="AG55" s="779"/>
      <c r="AH55" s="779"/>
      <c r="AI55" s="779"/>
      <c r="AJ55" s="780"/>
      <c r="AK55" s="777">
        <v>28</v>
      </c>
      <c r="AL55" s="778"/>
      <c r="AM55" s="779">
        <v>1700000</v>
      </c>
      <c r="AN55" s="779"/>
      <c r="AO55" s="779"/>
      <c r="AP55" s="784"/>
      <c r="AQ55" s="789">
        <f t="shared" si="2"/>
        <v>13</v>
      </c>
      <c r="AR55" s="790"/>
      <c r="AS55" s="790"/>
      <c r="AT55" s="791">
        <f t="shared" si="3"/>
        <v>765000</v>
      </c>
      <c r="AU55" s="790"/>
      <c r="AV55" s="790"/>
      <c r="AW55" s="790"/>
      <c r="AX55" s="792"/>
    </row>
    <row r="56" spans="1:50" ht="21.75" customHeight="1" thickBot="1">
      <c r="A56" s="793" t="s">
        <v>734</v>
      </c>
      <c r="B56" s="794"/>
      <c r="C56" s="794"/>
      <c r="D56" s="794"/>
      <c r="E56" s="794"/>
      <c r="F56" s="795"/>
      <c r="G56" s="795"/>
      <c r="H56" s="795"/>
      <c r="I56" s="795"/>
      <c r="J56" s="795"/>
      <c r="K56" s="795"/>
      <c r="L56" s="796"/>
      <c r="M56" s="801">
        <f>SUM(M34:N55)</f>
        <v>121367</v>
      </c>
      <c r="N56" s="798"/>
      <c r="O56" s="799">
        <f>SUM(O34:R55)</f>
        <v>886008083</v>
      </c>
      <c r="P56" s="799"/>
      <c r="Q56" s="799"/>
      <c r="R56" s="800"/>
      <c r="S56" s="801">
        <f>SUM(S34:S55)</f>
        <v>0</v>
      </c>
      <c r="T56" s="798"/>
      <c r="U56" s="798">
        <f>SUM(U34:U55)</f>
        <v>0</v>
      </c>
      <c r="V56" s="798"/>
      <c r="W56" s="798"/>
      <c r="X56" s="798"/>
      <c r="Y56" s="798">
        <f>SUM(Y34:Y55)</f>
        <v>0</v>
      </c>
      <c r="Z56" s="798"/>
      <c r="AA56" s="798">
        <f>SUM(AA34:AA55)</f>
        <v>0</v>
      </c>
      <c r="AB56" s="798"/>
      <c r="AC56" s="798"/>
      <c r="AD56" s="798"/>
      <c r="AE56" s="798">
        <f>SUM(AE34:AF55)</f>
        <v>-59</v>
      </c>
      <c r="AF56" s="798"/>
      <c r="AG56" s="799">
        <f>SUM(AG34:AJ55)</f>
        <v>-4505000</v>
      </c>
      <c r="AH56" s="799"/>
      <c r="AI56" s="799"/>
      <c r="AJ56" s="800"/>
      <c r="AK56" s="811">
        <f>SUM(AK34:AL55)</f>
        <v>121425</v>
      </c>
      <c r="AL56" s="799"/>
      <c r="AM56" s="799">
        <f>SUM(AM34:AP55)</f>
        <v>877015384</v>
      </c>
      <c r="AN56" s="799"/>
      <c r="AO56" s="799"/>
      <c r="AP56" s="800"/>
      <c r="AQ56" s="805">
        <f>SUM(AQ34:AQ55)</f>
        <v>117</v>
      </c>
      <c r="AR56" s="806"/>
      <c r="AS56" s="807"/>
      <c r="AT56" s="808">
        <f>SUM(AT34:AT55)</f>
        <v>-4487699</v>
      </c>
      <c r="AU56" s="809"/>
      <c r="AV56" s="809"/>
      <c r="AW56" s="809"/>
      <c r="AX56" s="810"/>
    </row>
    <row r="58" spans="1:49" ht="13.5" thickBot="1">
      <c r="A58" s="648"/>
      <c r="B58" s="648"/>
      <c r="C58" s="648"/>
      <c r="D58" s="648"/>
      <c r="E58" s="648"/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648"/>
      <c r="S58" s="648"/>
      <c r="T58" s="648"/>
      <c r="U58" s="648"/>
      <c r="V58" s="648"/>
      <c r="W58" s="648"/>
      <c r="X58" s="648"/>
      <c r="Y58" s="648"/>
      <c r="Z58" s="648"/>
      <c r="AA58" s="648"/>
      <c r="AB58" s="648"/>
      <c r="AC58" s="648"/>
      <c r="AD58" s="648"/>
      <c r="AE58" s="648"/>
      <c r="AF58" s="648"/>
      <c r="AG58" s="648"/>
      <c r="AH58" s="648"/>
      <c r="AI58" s="648"/>
      <c r="AJ58" s="648"/>
      <c r="AK58" s="648"/>
      <c r="AL58" s="648"/>
      <c r="AM58" s="648"/>
      <c r="AN58" s="648"/>
      <c r="AO58" s="648"/>
      <c r="AP58" s="648"/>
      <c r="AQ58" s="723"/>
      <c r="AR58" s="723"/>
      <c r="AS58" s="723"/>
      <c r="AT58" s="723"/>
      <c r="AU58" s="723"/>
      <c r="AV58" s="723"/>
      <c r="AW58" s="657" t="s">
        <v>703</v>
      </c>
    </row>
    <row r="59" spans="1:50" ht="12.75">
      <c r="A59" s="724" t="s">
        <v>704</v>
      </c>
      <c r="B59" s="725"/>
      <c r="C59" s="725"/>
      <c r="D59" s="725"/>
      <c r="E59" s="725"/>
      <c r="F59" s="725"/>
      <c r="G59" s="725"/>
      <c r="H59" s="725"/>
      <c r="I59" s="725"/>
      <c r="J59" s="725"/>
      <c r="K59" s="725"/>
      <c r="L59" s="726"/>
      <c r="M59" s="724" t="s">
        <v>705</v>
      </c>
      <c r="N59" s="725"/>
      <c r="O59" s="725"/>
      <c r="P59" s="725"/>
      <c r="Q59" s="725"/>
      <c r="R59" s="726"/>
      <c r="S59" s="733" t="s">
        <v>706</v>
      </c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5"/>
      <c r="AF59" s="735"/>
      <c r="AG59" s="735"/>
      <c r="AH59" s="735"/>
      <c r="AI59" s="735"/>
      <c r="AJ59" s="736"/>
      <c r="AK59" s="737" t="s">
        <v>707</v>
      </c>
      <c r="AL59" s="738"/>
      <c r="AM59" s="738"/>
      <c r="AN59" s="738"/>
      <c r="AO59" s="738"/>
      <c r="AP59" s="738"/>
      <c r="AQ59" s="741" t="s">
        <v>708</v>
      </c>
      <c r="AR59" s="725"/>
      <c r="AS59" s="725"/>
      <c r="AT59" s="725"/>
      <c r="AU59" s="725"/>
      <c r="AV59" s="725"/>
      <c r="AW59" s="725"/>
      <c r="AX59" s="726"/>
    </row>
    <row r="60" spans="1:50" ht="12.75">
      <c r="A60" s="727"/>
      <c r="B60" s="728"/>
      <c r="C60" s="728"/>
      <c r="D60" s="728"/>
      <c r="E60" s="728"/>
      <c r="F60" s="728"/>
      <c r="G60" s="728"/>
      <c r="H60" s="728"/>
      <c r="I60" s="728"/>
      <c r="J60" s="728"/>
      <c r="K60" s="728"/>
      <c r="L60" s="729"/>
      <c r="M60" s="730"/>
      <c r="N60" s="731"/>
      <c r="O60" s="731"/>
      <c r="P60" s="731"/>
      <c r="Q60" s="731"/>
      <c r="R60" s="732"/>
      <c r="S60" s="743" t="s">
        <v>709</v>
      </c>
      <c r="T60" s="744"/>
      <c r="U60" s="744"/>
      <c r="V60" s="744"/>
      <c r="W60" s="744"/>
      <c r="X60" s="745"/>
      <c r="Y60" s="820" t="s">
        <v>710</v>
      </c>
      <c r="Z60" s="744"/>
      <c r="AA60" s="744"/>
      <c r="AB60" s="744"/>
      <c r="AC60" s="744"/>
      <c r="AD60" s="745"/>
      <c r="AE60" s="746"/>
      <c r="AF60" s="747"/>
      <c r="AG60" s="747"/>
      <c r="AH60" s="747"/>
      <c r="AI60" s="747"/>
      <c r="AJ60" s="748"/>
      <c r="AK60" s="739"/>
      <c r="AL60" s="740"/>
      <c r="AM60" s="740"/>
      <c r="AN60" s="740"/>
      <c r="AO60" s="740"/>
      <c r="AP60" s="740"/>
      <c r="AQ60" s="742"/>
      <c r="AR60" s="731"/>
      <c r="AS60" s="731"/>
      <c r="AT60" s="731"/>
      <c r="AU60" s="731"/>
      <c r="AV60" s="731"/>
      <c r="AW60" s="731"/>
      <c r="AX60" s="732"/>
    </row>
    <row r="61" spans="1:50" ht="13.5" thickBot="1">
      <c r="A61" s="730"/>
      <c r="B61" s="731"/>
      <c r="C61" s="731"/>
      <c r="D61" s="731"/>
      <c r="E61" s="731"/>
      <c r="F61" s="731"/>
      <c r="G61" s="731"/>
      <c r="H61" s="731"/>
      <c r="I61" s="731"/>
      <c r="J61" s="731"/>
      <c r="K61" s="731"/>
      <c r="L61" s="732"/>
      <c r="M61" s="749" t="s">
        <v>711</v>
      </c>
      <c r="N61" s="750"/>
      <c r="O61" s="751" t="s">
        <v>712</v>
      </c>
      <c r="P61" s="752"/>
      <c r="Q61" s="752"/>
      <c r="R61" s="753"/>
      <c r="S61" s="749" t="s">
        <v>711</v>
      </c>
      <c r="T61" s="750"/>
      <c r="U61" s="751" t="s">
        <v>712</v>
      </c>
      <c r="V61" s="752"/>
      <c r="W61" s="752"/>
      <c r="X61" s="750"/>
      <c r="Y61" s="751" t="s">
        <v>711</v>
      </c>
      <c r="Z61" s="750"/>
      <c r="AA61" s="751" t="s">
        <v>712</v>
      </c>
      <c r="AB61" s="752"/>
      <c r="AC61" s="752"/>
      <c r="AD61" s="750"/>
      <c r="AE61" s="751" t="s">
        <v>711</v>
      </c>
      <c r="AF61" s="750"/>
      <c r="AG61" s="751" t="s">
        <v>712</v>
      </c>
      <c r="AH61" s="752"/>
      <c r="AI61" s="752"/>
      <c r="AJ61" s="753"/>
      <c r="AK61" s="754" t="s">
        <v>711</v>
      </c>
      <c r="AL61" s="755"/>
      <c r="AM61" s="756" t="s">
        <v>712</v>
      </c>
      <c r="AN61" s="757"/>
      <c r="AO61" s="757"/>
      <c r="AP61" s="758"/>
      <c r="AQ61" s="749" t="s">
        <v>711</v>
      </c>
      <c r="AR61" s="752"/>
      <c r="AS61" s="750"/>
      <c r="AT61" s="751" t="s">
        <v>712</v>
      </c>
      <c r="AU61" s="752"/>
      <c r="AV61" s="752"/>
      <c r="AW61" s="752"/>
      <c r="AX61" s="753"/>
    </row>
    <row r="62" spans="1:50" ht="21.75" customHeight="1" thickBot="1">
      <c r="A62" s="793" t="s">
        <v>735</v>
      </c>
      <c r="B62" s="794"/>
      <c r="C62" s="794"/>
      <c r="D62" s="794"/>
      <c r="E62" s="794"/>
      <c r="F62" s="795"/>
      <c r="G62" s="795"/>
      <c r="H62" s="795"/>
      <c r="I62" s="795"/>
      <c r="J62" s="795"/>
      <c r="K62" s="795"/>
      <c r="L62" s="796"/>
      <c r="M62" s="811">
        <f>M56</f>
        <v>121367</v>
      </c>
      <c r="N62" s="799"/>
      <c r="O62" s="799">
        <f>O56</f>
        <v>886008083</v>
      </c>
      <c r="P62" s="799"/>
      <c r="Q62" s="799"/>
      <c r="R62" s="800"/>
      <c r="S62" s="821" t="e">
        <f>SUM(#REF!)</f>
        <v>#REF!</v>
      </c>
      <c r="T62" s="797"/>
      <c r="U62" s="802" t="e">
        <f>SUM(#REF!)</f>
        <v>#REF!</v>
      </c>
      <c r="V62" s="803"/>
      <c r="W62" s="803"/>
      <c r="X62" s="797"/>
      <c r="Y62" s="802" t="e">
        <f>SUM(#REF!)</f>
        <v>#REF!</v>
      </c>
      <c r="Z62" s="797"/>
      <c r="AA62" s="802" t="e">
        <f>SUM(#REF!)</f>
        <v>#REF!</v>
      </c>
      <c r="AB62" s="803"/>
      <c r="AC62" s="803"/>
      <c r="AD62" s="797"/>
      <c r="AE62" s="798">
        <f>AE56</f>
        <v>-59</v>
      </c>
      <c r="AF62" s="798"/>
      <c r="AG62" s="799">
        <f>AG56</f>
        <v>-4505000</v>
      </c>
      <c r="AH62" s="799"/>
      <c r="AI62" s="799"/>
      <c r="AJ62" s="800"/>
      <c r="AK62" s="811">
        <f>AK56</f>
        <v>121425</v>
      </c>
      <c r="AL62" s="799"/>
      <c r="AM62" s="799">
        <f>AM56</f>
        <v>877015384</v>
      </c>
      <c r="AN62" s="799"/>
      <c r="AO62" s="799"/>
      <c r="AP62" s="800"/>
      <c r="AQ62" s="805">
        <f>AQ56</f>
        <v>117</v>
      </c>
      <c r="AR62" s="806"/>
      <c r="AS62" s="807"/>
      <c r="AT62" s="808">
        <f>AT56</f>
        <v>-4487699</v>
      </c>
      <c r="AU62" s="809"/>
      <c r="AV62" s="809"/>
      <c r="AW62" s="809"/>
      <c r="AX62" s="810"/>
    </row>
    <row r="63" spans="1:50" ht="21.75" customHeight="1">
      <c r="A63" s="812" t="s">
        <v>757</v>
      </c>
      <c r="B63" s="813"/>
      <c r="C63" s="813"/>
      <c r="D63" s="813"/>
      <c r="E63" s="813"/>
      <c r="F63" s="814"/>
      <c r="G63" s="814"/>
      <c r="H63" s="814"/>
      <c r="I63" s="814"/>
      <c r="J63" s="814"/>
      <c r="K63" s="814"/>
      <c r="L63" s="815"/>
      <c r="M63" s="762">
        <v>70</v>
      </c>
      <c r="N63" s="763"/>
      <c r="O63" s="764">
        <v>4335000</v>
      </c>
      <c r="P63" s="764"/>
      <c r="Q63" s="764"/>
      <c r="R63" s="765"/>
      <c r="S63" s="822"/>
      <c r="T63" s="823"/>
      <c r="U63" s="824"/>
      <c r="V63" s="825"/>
      <c r="W63" s="825"/>
      <c r="X63" s="826"/>
      <c r="Y63" s="824"/>
      <c r="Z63" s="826"/>
      <c r="AA63" s="824"/>
      <c r="AB63" s="825"/>
      <c r="AC63" s="825"/>
      <c r="AD63" s="826"/>
      <c r="AE63" s="763"/>
      <c r="AF63" s="763"/>
      <c r="AG63" s="764"/>
      <c r="AH63" s="764"/>
      <c r="AI63" s="764"/>
      <c r="AJ63" s="765"/>
      <c r="AK63" s="762">
        <v>95</v>
      </c>
      <c r="AL63" s="763"/>
      <c r="AM63" s="764">
        <v>5865000</v>
      </c>
      <c r="AN63" s="764"/>
      <c r="AO63" s="764"/>
      <c r="AP63" s="769"/>
      <c r="AQ63" s="770">
        <f aca="true" t="shared" si="4" ref="AQ63:AQ83">AK63-(M63+S63+Y63+AE63)</f>
        <v>25</v>
      </c>
      <c r="AR63" s="771"/>
      <c r="AS63" s="771"/>
      <c r="AT63" s="772">
        <f aca="true" t="shared" si="5" ref="AT63:AT83">AM63-(O63+U63+AA63+AG63)</f>
        <v>1530000</v>
      </c>
      <c r="AU63" s="771"/>
      <c r="AV63" s="771"/>
      <c r="AW63" s="771"/>
      <c r="AX63" s="773"/>
    </row>
    <row r="64" spans="1:50" ht="21.75" customHeight="1">
      <c r="A64" s="816" t="s">
        <v>758</v>
      </c>
      <c r="B64" s="817"/>
      <c r="C64" s="817"/>
      <c r="D64" s="817"/>
      <c r="E64" s="817"/>
      <c r="F64" s="775"/>
      <c r="G64" s="775"/>
      <c r="H64" s="775"/>
      <c r="I64" s="775"/>
      <c r="J64" s="775"/>
      <c r="K64" s="775"/>
      <c r="L64" s="776"/>
      <c r="M64" s="777">
        <v>110</v>
      </c>
      <c r="N64" s="778"/>
      <c r="O64" s="779">
        <v>7310000</v>
      </c>
      <c r="P64" s="779"/>
      <c r="Q64" s="779"/>
      <c r="R64" s="780"/>
      <c r="S64" s="827"/>
      <c r="T64" s="828"/>
      <c r="U64" s="829"/>
      <c r="V64" s="830"/>
      <c r="W64" s="830"/>
      <c r="X64" s="785"/>
      <c r="Y64" s="829"/>
      <c r="Z64" s="785"/>
      <c r="AA64" s="829"/>
      <c r="AB64" s="830"/>
      <c r="AC64" s="830"/>
      <c r="AD64" s="785"/>
      <c r="AE64" s="778"/>
      <c r="AF64" s="778"/>
      <c r="AG64" s="779"/>
      <c r="AH64" s="779"/>
      <c r="AI64" s="779"/>
      <c r="AJ64" s="780"/>
      <c r="AK64" s="777">
        <v>107</v>
      </c>
      <c r="AL64" s="778"/>
      <c r="AM64" s="779">
        <v>7140000</v>
      </c>
      <c r="AN64" s="779"/>
      <c r="AO64" s="779"/>
      <c r="AP64" s="784"/>
      <c r="AQ64" s="777">
        <f t="shared" si="4"/>
        <v>-3</v>
      </c>
      <c r="AR64" s="778"/>
      <c r="AS64" s="778"/>
      <c r="AT64" s="779">
        <f t="shared" si="5"/>
        <v>-170000</v>
      </c>
      <c r="AU64" s="778"/>
      <c r="AV64" s="778"/>
      <c r="AW64" s="778"/>
      <c r="AX64" s="783"/>
    </row>
    <row r="65" spans="1:50" ht="21.75" customHeight="1">
      <c r="A65" s="816" t="s">
        <v>759</v>
      </c>
      <c r="B65" s="817"/>
      <c r="C65" s="817"/>
      <c r="D65" s="817"/>
      <c r="E65" s="817"/>
      <c r="F65" s="775"/>
      <c r="G65" s="775"/>
      <c r="H65" s="775"/>
      <c r="I65" s="775"/>
      <c r="J65" s="775"/>
      <c r="K65" s="775"/>
      <c r="L65" s="776"/>
      <c r="M65" s="777">
        <v>75</v>
      </c>
      <c r="N65" s="778"/>
      <c r="O65" s="779">
        <v>4590000</v>
      </c>
      <c r="P65" s="779"/>
      <c r="Q65" s="779"/>
      <c r="R65" s="780"/>
      <c r="S65" s="827"/>
      <c r="T65" s="828"/>
      <c r="U65" s="829"/>
      <c r="V65" s="830"/>
      <c r="W65" s="830"/>
      <c r="X65" s="785"/>
      <c r="Y65" s="829"/>
      <c r="Z65" s="785"/>
      <c r="AA65" s="829"/>
      <c r="AB65" s="830"/>
      <c r="AC65" s="830"/>
      <c r="AD65" s="785"/>
      <c r="AE65" s="778"/>
      <c r="AF65" s="778"/>
      <c r="AG65" s="779"/>
      <c r="AH65" s="779"/>
      <c r="AI65" s="779"/>
      <c r="AJ65" s="780"/>
      <c r="AK65" s="777">
        <v>73</v>
      </c>
      <c r="AL65" s="778"/>
      <c r="AM65" s="779">
        <v>4505000</v>
      </c>
      <c r="AN65" s="779"/>
      <c r="AO65" s="779"/>
      <c r="AP65" s="784"/>
      <c r="AQ65" s="777">
        <f t="shared" si="4"/>
        <v>-2</v>
      </c>
      <c r="AR65" s="778"/>
      <c r="AS65" s="778"/>
      <c r="AT65" s="779">
        <f t="shared" si="5"/>
        <v>-85000</v>
      </c>
      <c r="AU65" s="778"/>
      <c r="AV65" s="778"/>
      <c r="AW65" s="778"/>
      <c r="AX65" s="783"/>
    </row>
    <row r="66" spans="1:50" ht="21.75" customHeight="1">
      <c r="A66" s="816" t="s">
        <v>760</v>
      </c>
      <c r="B66" s="817"/>
      <c r="C66" s="817"/>
      <c r="D66" s="817"/>
      <c r="E66" s="817"/>
      <c r="F66" s="775"/>
      <c r="G66" s="775"/>
      <c r="H66" s="775"/>
      <c r="I66" s="775"/>
      <c r="J66" s="775"/>
      <c r="K66" s="775"/>
      <c r="L66" s="776"/>
      <c r="M66" s="777">
        <v>45</v>
      </c>
      <c r="N66" s="778"/>
      <c r="O66" s="779">
        <v>2975000</v>
      </c>
      <c r="P66" s="779"/>
      <c r="Q66" s="779"/>
      <c r="R66" s="780"/>
      <c r="S66" s="827"/>
      <c r="T66" s="828"/>
      <c r="U66" s="829"/>
      <c r="V66" s="830"/>
      <c r="W66" s="830"/>
      <c r="X66" s="785"/>
      <c r="Y66" s="829"/>
      <c r="Z66" s="785"/>
      <c r="AA66" s="829"/>
      <c r="AB66" s="830"/>
      <c r="AC66" s="830"/>
      <c r="AD66" s="785"/>
      <c r="AE66" s="778"/>
      <c r="AF66" s="778"/>
      <c r="AG66" s="779"/>
      <c r="AH66" s="779"/>
      <c r="AI66" s="779"/>
      <c r="AJ66" s="780"/>
      <c r="AK66" s="777">
        <v>38</v>
      </c>
      <c r="AL66" s="778"/>
      <c r="AM66" s="779">
        <v>2550000</v>
      </c>
      <c r="AN66" s="779"/>
      <c r="AO66" s="779"/>
      <c r="AP66" s="784"/>
      <c r="AQ66" s="777">
        <f t="shared" si="4"/>
        <v>-7</v>
      </c>
      <c r="AR66" s="778"/>
      <c r="AS66" s="778"/>
      <c r="AT66" s="779">
        <f t="shared" si="5"/>
        <v>-425000</v>
      </c>
      <c r="AU66" s="778"/>
      <c r="AV66" s="778"/>
      <c r="AW66" s="778"/>
      <c r="AX66" s="783"/>
    </row>
    <row r="67" spans="1:50" ht="21.75" customHeight="1">
      <c r="A67" s="816" t="s">
        <v>761</v>
      </c>
      <c r="B67" s="817"/>
      <c r="C67" s="817"/>
      <c r="D67" s="817"/>
      <c r="E67" s="817"/>
      <c r="F67" s="775"/>
      <c r="G67" s="775"/>
      <c r="H67" s="775"/>
      <c r="I67" s="775"/>
      <c r="J67" s="775"/>
      <c r="K67" s="775"/>
      <c r="L67" s="776"/>
      <c r="M67" s="777">
        <v>108</v>
      </c>
      <c r="N67" s="778"/>
      <c r="O67" s="779">
        <v>2880000</v>
      </c>
      <c r="P67" s="779"/>
      <c r="Q67" s="779"/>
      <c r="R67" s="780"/>
      <c r="S67" s="827"/>
      <c r="T67" s="828"/>
      <c r="U67" s="829"/>
      <c r="V67" s="830"/>
      <c r="W67" s="830"/>
      <c r="X67" s="785"/>
      <c r="Y67" s="829"/>
      <c r="Z67" s="785"/>
      <c r="AA67" s="829"/>
      <c r="AB67" s="830"/>
      <c r="AC67" s="830"/>
      <c r="AD67" s="785"/>
      <c r="AE67" s="778"/>
      <c r="AF67" s="778"/>
      <c r="AG67" s="779"/>
      <c r="AH67" s="779"/>
      <c r="AI67" s="779"/>
      <c r="AJ67" s="780"/>
      <c r="AK67" s="777">
        <v>205</v>
      </c>
      <c r="AL67" s="778"/>
      <c r="AM67" s="779">
        <v>5466667</v>
      </c>
      <c r="AN67" s="779"/>
      <c r="AO67" s="779"/>
      <c r="AP67" s="784"/>
      <c r="AQ67" s="777">
        <f t="shared" si="4"/>
        <v>97</v>
      </c>
      <c r="AR67" s="778"/>
      <c r="AS67" s="778"/>
      <c r="AT67" s="779">
        <f t="shared" si="5"/>
        <v>2586667</v>
      </c>
      <c r="AU67" s="778"/>
      <c r="AV67" s="778"/>
      <c r="AW67" s="778"/>
      <c r="AX67" s="783"/>
    </row>
    <row r="68" spans="1:50" ht="21.75" customHeight="1">
      <c r="A68" s="816" t="s">
        <v>762</v>
      </c>
      <c r="B68" s="817"/>
      <c r="C68" s="817"/>
      <c r="D68" s="817"/>
      <c r="E68" s="817"/>
      <c r="F68" s="775"/>
      <c r="G68" s="775"/>
      <c r="H68" s="775"/>
      <c r="I68" s="775"/>
      <c r="J68" s="775"/>
      <c r="K68" s="775"/>
      <c r="L68" s="776"/>
      <c r="M68" s="777">
        <v>14</v>
      </c>
      <c r="N68" s="778"/>
      <c r="O68" s="779">
        <v>1045333</v>
      </c>
      <c r="P68" s="779"/>
      <c r="Q68" s="779"/>
      <c r="R68" s="780"/>
      <c r="S68" s="827"/>
      <c r="T68" s="828"/>
      <c r="U68" s="829"/>
      <c r="V68" s="830"/>
      <c r="W68" s="830"/>
      <c r="X68" s="785"/>
      <c r="Y68" s="829"/>
      <c r="Z68" s="785"/>
      <c r="AA68" s="829"/>
      <c r="AB68" s="830"/>
      <c r="AC68" s="830"/>
      <c r="AD68" s="785"/>
      <c r="AE68" s="778"/>
      <c r="AF68" s="778"/>
      <c r="AG68" s="779"/>
      <c r="AH68" s="779"/>
      <c r="AI68" s="779"/>
      <c r="AJ68" s="780"/>
      <c r="AK68" s="777">
        <v>14</v>
      </c>
      <c r="AL68" s="778"/>
      <c r="AM68" s="779">
        <v>1045333</v>
      </c>
      <c r="AN68" s="779"/>
      <c r="AO68" s="779"/>
      <c r="AP68" s="784"/>
      <c r="AQ68" s="777">
        <f t="shared" si="4"/>
        <v>0</v>
      </c>
      <c r="AR68" s="778"/>
      <c r="AS68" s="778"/>
      <c r="AT68" s="779">
        <f t="shared" si="5"/>
        <v>0</v>
      </c>
      <c r="AU68" s="778"/>
      <c r="AV68" s="778"/>
      <c r="AW68" s="778"/>
      <c r="AX68" s="783"/>
    </row>
    <row r="69" spans="1:50" ht="21.75" customHeight="1">
      <c r="A69" s="816" t="s">
        <v>763</v>
      </c>
      <c r="B69" s="817"/>
      <c r="C69" s="817"/>
      <c r="D69" s="817"/>
      <c r="E69" s="817"/>
      <c r="F69" s="775"/>
      <c r="G69" s="775"/>
      <c r="H69" s="775"/>
      <c r="I69" s="775"/>
      <c r="J69" s="775"/>
      <c r="K69" s="775"/>
      <c r="L69" s="776"/>
      <c r="M69" s="777">
        <v>111</v>
      </c>
      <c r="N69" s="778"/>
      <c r="O69" s="779">
        <v>11603200</v>
      </c>
      <c r="P69" s="779"/>
      <c r="Q69" s="779"/>
      <c r="R69" s="780"/>
      <c r="S69" s="827"/>
      <c r="T69" s="828"/>
      <c r="U69" s="829"/>
      <c r="V69" s="830"/>
      <c r="W69" s="830"/>
      <c r="X69" s="785"/>
      <c r="Y69" s="829"/>
      <c r="Z69" s="785"/>
      <c r="AA69" s="829"/>
      <c r="AB69" s="830"/>
      <c r="AC69" s="830"/>
      <c r="AD69" s="785"/>
      <c r="AE69" s="778"/>
      <c r="AF69" s="778"/>
      <c r="AG69" s="779"/>
      <c r="AH69" s="779"/>
      <c r="AI69" s="779"/>
      <c r="AJ69" s="780"/>
      <c r="AK69" s="777">
        <v>111</v>
      </c>
      <c r="AL69" s="778"/>
      <c r="AM69" s="779">
        <v>11603200</v>
      </c>
      <c r="AN69" s="779"/>
      <c r="AO69" s="779"/>
      <c r="AP69" s="784"/>
      <c r="AQ69" s="777">
        <f t="shared" si="4"/>
        <v>0</v>
      </c>
      <c r="AR69" s="778"/>
      <c r="AS69" s="778"/>
      <c r="AT69" s="779">
        <f t="shared" si="5"/>
        <v>0</v>
      </c>
      <c r="AU69" s="778"/>
      <c r="AV69" s="778"/>
      <c r="AW69" s="778"/>
      <c r="AX69" s="783"/>
    </row>
    <row r="70" spans="1:50" ht="21.75" customHeight="1">
      <c r="A70" s="816" t="s">
        <v>764</v>
      </c>
      <c r="B70" s="817"/>
      <c r="C70" s="817"/>
      <c r="D70" s="817"/>
      <c r="E70" s="817"/>
      <c r="F70" s="775"/>
      <c r="G70" s="775"/>
      <c r="H70" s="775"/>
      <c r="I70" s="775"/>
      <c r="J70" s="775"/>
      <c r="K70" s="775"/>
      <c r="L70" s="776"/>
      <c r="M70" s="777">
        <v>37</v>
      </c>
      <c r="N70" s="778"/>
      <c r="O70" s="779">
        <v>1657600</v>
      </c>
      <c r="P70" s="779"/>
      <c r="Q70" s="779"/>
      <c r="R70" s="780"/>
      <c r="S70" s="827"/>
      <c r="T70" s="828"/>
      <c r="U70" s="829"/>
      <c r="V70" s="830"/>
      <c r="W70" s="830"/>
      <c r="X70" s="785"/>
      <c r="Y70" s="829"/>
      <c r="Z70" s="785"/>
      <c r="AA70" s="829"/>
      <c r="AB70" s="830"/>
      <c r="AC70" s="830"/>
      <c r="AD70" s="785"/>
      <c r="AE70" s="778"/>
      <c r="AF70" s="778"/>
      <c r="AG70" s="779"/>
      <c r="AH70" s="779"/>
      <c r="AI70" s="779"/>
      <c r="AJ70" s="780"/>
      <c r="AK70" s="777">
        <v>37</v>
      </c>
      <c r="AL70" s="778"/>
      <c r="AM70" s="779">
        <v>1657600</v>
      </c>
      <c r="AN70" s="779"/>
      <c r="AO70" s="779"/>
      <c r="AP70" s="784"/>
      <c r="AQ70" s="777">
        <f t="shared" si="4"/>
        <v>0</v>
      </c>
      <c r="AR70" s="778"/>
      <c r="AS70" s="778"/>
      <c r="AT70" s="779">
        <f t="shared" si="5"/>
        <v>0</v>
      </c>
      <c r="AU70" s="778"/>
      <c r="AV70" s="778"/>
      <c r="AW70" s="778"/>
      <c r="AX70" s="783"/>
    </row>
    <row r="71" spans="1:50" ht="21.75" customHeight="1">
      <c r="A71" s="816" t="s">
        <v>765</v>
      </c>
      <c r="B71" s="817"/>
      <c r="C71" s="817"/>
      <c r="D71" s="817"/>
      <c r="E71" s="817"/>
      <c r="F71" s="775"/>
      <c r="G71" s="775"/>
      <c r="H71" s="775"/>
      <c r="I71" s="775"/>
      <c r="J71" s="775"/>
      <c r="K71" s="775"/>
      <c r="L71" s="776"/>
      <c r="M71" s="777">
        <v>55</v>
      </c>
      <c r="N71" s="778"/>
      <c r="O71" s="779">
        <v>821333</v>
      </c>
      <c r="P71" s="779"/>
      <c r="Q71" s="779"/>
      <c r="R71" s="780"/>
      <c r="S71" s="827"/>
      <c r="T71" s="828"/>
      <c r="U71" s="829"/>
      <c r="V71" s="830"/>
      <c r="W71" s="830"/>
      <c r="X71" s="785"/>
      <c r="Y71" s="829"/>
      <c r="Z71" s="785"/>
      <c r="AA71" s="829"/>
      <c r="AB71" s="830"/>
      <c r="AC71" s="830"/>
      <c r="AD71" s="785"/>
      <c r="AE71" s="778"/>
      <c r="AF71" s="778"/>
      <c r="AG71" s="779"/>
      <c r="AH71" s="779"/>
      <c r="AI71" s="779"/>
      <c r="AJ71" s="780"/>
      <c r="AK71" s="777">
        <v>34</v>
      </c>
      <c r="AL71" s="778"/>
      <c r="AM71" s="779">
        <v>507733</v>
      </c>
      <c r="AN71" s="779"/>
      <c r="AO71" s="779"/>
      <c r="AP71" s="784"/>
      <c r="AQ71" s="777">
        <f t="shared" si="4"/>
        <v>-21</v>
      </c>
      <c r="AR71" s="778"/>
      <c r="AS71" s="778"/>
      <c r="AT71" s="779">
        <f t="shared" si="5"/>
        <v>-313600</v>
      </c>
      <c r="AU71" s="778"/>
      <c r="AV71" s="778"/>
      <c r="AW71" s="778"/>
      <c r="AX71" s="783"/>
    </row>
    <row r="72" spans="1:50" ht="21.75" customHeight="1">
      <c r="A72" s="831" t="s">
        <v>766</v>
      </c>
      <c r="B72" s="832"/>
      <c r="C72" s="832"/>
      <c r="D72" s="832"/>
      <c r="E72" s="832"/>
      <c r="F72" s="775"/>
      <c r="G72" s="775"/>
      <c r="H72" s="775"/>
      <c r="I72" s="775"/>
      <c r="J72" s="775"/>
      <c r="K72" s="775"/>
      <c r="L72" s="776"/>
      <c r="M72" s="777">
        <v>200</v>
      </c>
      <c r="N72" s="778"/>
      <c r="O72" s="779">
        <v>2666667</v>
      </c>
      <c r="P72" s="779"/>
      <c r="Q72" s="779"/>
      <c r="R72" s="780"/>
      <c r="S72" s="827"/>
      <c r="T72" s="828"/>
      <c r="U72" s="829"/>
      <c r="V72" s="830"/>
      <c r="W72" s="830"/>
      <c r="X72" s="785"/>
      <c r="Y72" s="829"/>
      <c r="Z72" s="785"/>
      <c r="AA72" s="829"/>
      <c r="AB72" s="830"/>
      <c r="AC72" s="830"/>
      <c r="AD72" s="785"/>
      <c r="AE72" s="778"/>
      <c r="AF72" s="778"/>
      <c r="AG72" s="779"/>
      <c r="AH72" s="779"/>
      <c r="AI72" s="779"/>
      <c r="AJ72" s="780"/>
      <c r="AK72" s="777">
        <v>289</v>
      </c>
      <c r="AL72" s="778"/>
      <c r="AM72" s="779">
        <v>3853333</v>
      </c>
      <c r="AN72" s="779"/>
      <c r="AO72" s="779"/>
      <c r="AP72" s="784"/>
      <c r="AQ72" s="777">
        <f t="shared" si="4"/>
        <v>89</v>
      </c>
      <c r="AR72" s="778"/>
      <c r="AS72" s="778"/>
      <c r="AT72" s="779">
        <f t="shared" si="5"/>
        <v>1186666</v>
      </c>
      <c r="AU72" s="778"/>
      <c r="AV72" s="778"/>
      <c r="AW72" s="778"/>
      <c r="AX72" s="783"/>
    </row>
    <row r="73" spans="1:50" ht="21.75" customHeight="1">
      <c r="A73" s="831" t="s">
        <v>767</v>
      </c>
      <c r="B73" s="832"/>
      <c r="C73" s="832"/>
      <c r="D73" s="832"/>
      <c r="E73" s="832"/>
      <c r="F73" s="775"/>
      <c r="G73" s="775"/>
      <c r="H73" s="775"/>
      <c r="I73" s="775"/>
      <c r="J73" s="775"/>
      <c r="K73" s="775"/>
      <c r="L73" s="776"/>
      <c r="M73" s="777">
        <v>10</v>
      </c>
      <c r="N73" s="778"/>
      <c r="O73" s="779">
        <v>373333</v>
      </c>
      <c r="P73" s="779"/>
      <c r="Q73" s="779"/>
      <c r="R73" s="780"/>
      <c r="S73" s="827"/>
      <c r="T73" s="828"/>
      <c r="U73" s="829"/>
      <c r="V73" s="830"/>
      <c r="W73" s="830"/>
      <c r="X73" s="785"/>
      <c r="Y73" s="829"/>
      <c r="Z73" s="785"/>
      <c r="AA73" s="829"/>
      <c r="AB73" s="830"/>
      <c r="AC73" s="830"/>
      <c r="AD73" s="785"/>
      <c r="AE73" s="778"/>
      <c r="AF73" s="778"/>
      <c r="AG73" s="779"/>
      <c r="AH73" s="779"/>
      <c r="AI73" s="779"/>
      <c r="AJ73" s="780"/>
      <c r="AK73" s="777">
        <v>18</v>
      </c>
      <c r="AL73" s="778"/>
      <c r="AM73" s="779">
        <v>672000</v>
      </c>
      <c r="AN73" s="779"/>
      <c r="AO73" s="779"/>
      <c r="AP73" s="784"/>
      <c r="AQ73" s="777">
        <f t="shared" si="4"/>
        <v>8</v>
      </c>
      <c r="AR73" s="778"/>
      <c r="AS73" s="778"/>
      <c r="AT73" s="779">
        <f t="shared" si="5"/>
        <v>298667</v>
      </c>
      <c r="AU73" s="778"/>
      <c r="AV73" s="778"/>
      <c r="AW73" s="778"/>
      <c r="AX73" s="783"/>
    </row>
    <row r="74" spans="1:50" ht="21.75" customHeight="1">
      <c r="A74" s="831" t="s">
        <v>768</v>
      </c>
      <c r="B74" s="832"/>
      <c r="C74" s="832"/>
      <c r="D74" s="832"/>
      <c r="E74" s="832"/>
      <c r="F74" s="775"/>
      <c r="G74" s="775"/>
      <c r="H74" s="775"/>
      <c r="I74" s="775"/>
      <c r="J74" s="775"/>
      <c r="K74" s="775"/>
      <c r="L74" s="776"/>
      <c r="M74" s="777">
        <v>120</v>
      </c>
      <c r="N74" s="778"/>
      <c r="O74" s="779">
        <v>6272000</v>
      </c>
      <c r="P74" s="779"/>
      <c r="Q74" s="779"/>
      <c r="R74" s="780"/>
      <c r="S74" s="827"/>
      <c r="T74" s="828"/>
      <c r="U74" s="829"/>
      <c r="V74" s="830"/>
      <c r="W74" s="830"/>
      <c r="X74" s="785"/>
      <c r="Y74" s="829"/>
      <c r="Z74" s="785"/>
      <c r="AA74" s="829"/>
      <c r="AB74" s="830"/>
      <c r="AC74" s="830"/>
      <c r="AD74" s="785"/>
      <c r="AE74" s="778"/>
      <c r="AF74" s="778"/>
      <c r="AG74" s="779"/>
      <c r="AH74" s="779"/>
      <c r="AI74" s="779"/>
      <c r="AJ74" s="780"/>
      <c r="AK74" s="777">
        <v>160</v>
      </c>
      <c r="AL74" s="778"/>
      <c r="AM74" s="779">
        <v>8362667</v>
      </c>
      <c r="AN74" s="779"/>
      <c r="AO74" s="779"/>
      <c r="AP74" s="784"/>
      <c r="AQ74" s="777">
        <f t="shared" si="4"/>
        <v>40</v>
      </c>
      <c r="AR74" s="778"/>
      <c r="AS74" s="778"/>
      <c r="AT74" s="779">
        <f t="shared" si="5"/>
        <v>2090667</v>
      </c>
      <c r="AU74" s="778"/>
      <c r="AV74" s="778"/>
      <c r="AW74" s="778"/>
      <c r="AX74" s="783"/>
    </row>
    <row r="75" spans="1:50" ht="21.75" customHeight="1">
      <c r="A75" s="831" t="s">
        <v>769</v>
      </c>
      <c r="B75" s="832"/>
      <c r="C75" s="832"/>
      <c r="D75" s="832"/>
      <c r="E75" s="832"/>
      <c r="F75" s="775"/>
      <c r="G75" s="775"/>
      <c r="H75" s="775"/>
      <c r="I75" s="775"/>
      <c r="J75" s="775"/>
      <c r="K75" s="775"/>
      <c r="L75" s="776"/>
      <c r="M75" s="777">
        <v>30</v>
      </c>
      <c r="N75" s="778"/>
      <c r="O75" s="779">
        <v>672000</v>
      </c>
      <c r="P75" s="779"/>
      <c r="Q75" s="779"/>
      <c r="R75" s="780"/>
      <c r="S75" s="827"/>
      <c r="T75" s="828"/>
      <c r="U75" s="829"/>
      <c r="V75" s="830"/>
      <c r="W75" s="830"/>
      <c r="X75" s="785"/>
      <c r="Y75" s="829"/>
      <c r="Z75" s="785"/>
      <c r="AA75" s="829"/>
      <c r="AB75" s="830"/>
      <c r="AC75" s="830"/>
      <c r="AD75" s="785"/>
      <c r="AE75" s="778"/>
      <c r="AF75" s="778"/>
      <c r="AG75" s="779"/>
      <c r="AH75" s="779"/>
      <c r="AI75" s="779"/>
      <c r="AJ75" s="780"/>
      <c r="AK75" s="777">
        <v>46</v>
      </c>
      <c r="AL75" s="778"/>
      <c r="AM75" s="779">
        <v>1030400</v>
      </c>
      <c r="AN75" s="779"/>
      <c r="AO75" s="779"/>
      <c r="AP75" s="784"/>
      <c r="AQ75" s="777">
        <f t="shared" si="4"/>
        <v>16</v>
      </c>
      <c r="AR75" s="778"/>
      <c r="AS75" s="778"/>
      <c r="AT75" s="779">
        <f t="shared" si="5"/>
        <v>358400</v>
      </c>
      <c r="AU75" s="778"/>
      <c r="AV75" s="778"/>
      <c r="AW75" s="778"/>
      <c r="AX75" s="783"/>
    </row>
    <row r="76" spans="1:50" ht="21.75" customHeight="1">
      <c r="A76" s="831" t="s">
        <v>770</v>
      </c>
      <c r="B76" s="832"/>
      <c r="C76" s="832"/>
      <c r="D76" s="832"/>
      <c r="E76" s="832"/>
      <c r="F76" s="775"/>
      <c r="G76" s="775"/>
      <c r="H76" s="775"/>
      <c r="I76" s="775"/>
      <c r="J76" s="775"/>
      <c r="K76" s="775"/>
      <c r="L76" s="776"/>
      <c r="M76" s="777">
        <v>50</v>
      </c>
      <c r="N76" s="778"/>
      <c r="O76" s="779">
        <v>373333</v>
      </c>
      <c r="P76" s="779"/>
      <c r="Q76" s="779"/>
      <c r="R76" s="780"/>
      <c r="S76" s="827"/>
      <c r="T76" s="828"/>
      <c r="U76" s="829"/>
      <c r="V76" s="830"/>
      <c r="W76" s="830"/>
      <c r="X76" s="785"/>
      <c r="Y76" s="829"/>
      <c r="Z76" s="785"/>
      <c r="AA76" s="829"/>
      <c r="AB76" s="830"/>
      <c r="AC76" s="830"/>
      <c r="AD76" s="785"/>
      <c r="AE76" s="778"/>
      <c r="AF76" s="778"/>
      <c r="AG76" s="779"/>
      <c r="AH76" s="779"/>
      <c r="AI76" s="779"/>
      <c r="AJ76" s="780"/>
      <c r="AK76" s="777">
        <v>81</v>
      </c>
      <c r="AL76" s="778"/>
      <c r="AM76" s="779">
        <v>604800</v>
      </c>
      <c r="AN76" s="779"/>
      <c r="AO76" s="779"/>
      <c r="AP76" s="784"/>
      <c r="AQ76" s="777">
        <f t="shared" si="4"/>
        <v>31</v>
      </c>
      <c r="AR76" s="778"/>
      <c r="AS76" s="778"/>
      <c r="AT76" s="779">
        <f t="shared" si="5"/>
        <v>231467</v>
      </c>
      <c r="AU76" s="778"/>
      <c r="AV76" s="778"/>
      <c r="AW76" s="778"/>
      <c r="AX76" s="783"/>
    </row>
    <row r="77" spans="1:50" ht="21.75" customHeight="1">
      <c r="A77" s="831" t="s">
        <v>771</v>
      </c>
      <c r="B77" s="832"/>
      <c r="C77" s="832"/>
      <c r="D77" s="832"/>
      <c r="E77" s="832"/>
      <c r="F77" s="775"/>
      <c r="G77" s="775"/>
      <c r="H77" s="775"/>
      <c r="I77" s="775"/>
      <c r="J77" s="775"/>
      <c r="K77" s="775"/>
      <c r="L77" s="776"/>
      <c r="M77" s="777">
        <v>180</v>
      </c>
      <c r="N77" s="778"/>
      <c r="O77" s="779">
        <v>12600000</v>
      </c>
      <c r="P77" s="779"/>
      <c r="Q77" s="779"/>
      <c r="R77" s="780"/>
      <c r="S77" s="827"/>
      <c r="T77" s="828"/>
      <c r="U77" s="829"/>
      <c r="V77" s="830"/>
      <c r="W77" s="830"/>
      <c r="X77" s="785"/>
      <c r="Y77" s="829"/>
      <c r="Z77" s="785"/>
      <c r="AA77" s="829"/>
      <c r="AB77" s="830"/>
      <c r="AC77" s="830"/>
      <c r="AD77" s="785"/>
      <c r="AE77" s="778"/>
      <c r="AF77" s="778"/>
      <c r="AG77" s="779"/>
      <c r="AH77" s="779"/>
      <c r="AI77" s="779"/>
      <c r="AJ77" s="780"/>
      <c r="AK77" s="777">
        <v>181</v>
      </c>
      <c r="AL77" s="778"/>
      <c r="AM77" s="779">
        <v>12670000</v>
      </c>
      <c r="AN77" s="779"/>
      <c r="AO77" s="779"/>
      <c r="AP77" s="784"/>
      <c r="AQ77" s="777">
        <f t="shared" si="4"/>
        <v>1</v>
      </c>
      <c r="AR77" s="778"/>
      <c r="AS77" s="778"/>
      <c r="AT77" s="779">
        <f t="shared" si="5"/>
        <v>70000</v>
      </c>
      <c r="AU77" s="778"/>
      <c r="AV77" s="778"/>
      <c r="AW77" s="778"/>
      <c r="AX77" s="783"/>
    </row>
    <row r="78" spans="1:50" ht="21.75" customHeight="1">
      <c r="A78" s="831" t="s">
        <v>772</v>
      </c>
      <c r="B78" s="832"/>
      <c r="C78" s="832"/>
      <c r="D78" s="832"/>
      <c r="E78" s="832"/>
      <c r="F78" s="775"/>
      <c r="G78" s="775"/>
      <c r="H78" s="775"/>
      <c r="I78" s="775"/>
      <c r="J78" s="775"/>
      <c r="K78" s="775"/>
      <c r="L78" s="776"/>
      <c r="M78" s="777">
        <v>0</v>
      </c>
      <c r="N78" s="778"/>
      <c r="O78" s="779">
        <v>0</v>
      </c>
      <c r="P78" s="779"/>
      <c r="Q78" s="779"/>
      <c r="R78" s="780"/>
      <c r="S78" s="827"/>
      <c r="T78" s="828"/>
      <c r="U78" s="829"/>
      <c r="V78" s="830"/>
      <c r="W78" s="830"/>
      <c r="X78" s="785"/>
      <c r="Y78" s="829"/>
      <c r="Z78" s="785"/>
      <c r="AA78" s="829"/>
      <c r="AB78" s="830"/>
      <c r="AC78" s="830"/>
      <c r="AD78" s="785"/>
      <c r="AE78" s="778"/>
      <c r="AF78" s="778"/>
      <c r="AG78" s="779"/>
      <c r="AH78" s="779"/>
      <c r="AI78" s="779"/>
      <c r="AJ78" s="780"/>
      <c r="AK78" s="777">
        <v>0</v>
      </c>
      <c r="AL78" s="778"/>
      <c r="AM78" s="779">
        <v>0</v>
      </c>
      <c r="AN78" s="779"/>
      <c r="AO78" s="779"/>
      <c r="AP78" s="784"/>
      <c r="AQ78" s="777">
        <f t="shared" si="4"/>
        <v>0</v>
      </c>
      <c r="AR78" s="778"/>
      <c r="AS78" s="778"/>
      <c r="AT78" s="779">
        <f t="shared" si="5"/>
        <v>0</v>
      </c>
      <c r="AU78" s="778"/>
      <c r="AV78" s="778"/>
      <c r="AW78" s="778"/>
      <c r="AX78" s="783"/>
    </row>
    <row r="79" spans="1:50" ht="21.75" customHeight="1">
      <c r="A79" s="831" t="s">
        <v>773</v>
      </c>
      <c r="B79" s="832"/>
      <c r="C79" s="832"/>
      <c r="D79" s="832"/>
      <c r="E79" s="832"/>
      <c r="F79" s="775"/>
      <c r="G79" s="775"/>
      <c r="H79" s="775"/>
      <c r="I79" s="775"/>
      <c r="J79" s="775"/>
      <c r="K79" s="775"/>
      <c r="L79" s="776"/>
      <c r="M79" s="777">
        <v>160</v>
      </c>
      <c r="N79" s="778"/>
      <c r="O79" s="779">
        <v>5600000</v>
      </c>
      <c r="P79" s="779"/>
      <c r="Q79" s="779"/>
      <c r="R79" s="780"/>
      <c r="S79" s="827"/>
      <c r="T79" s="828"/>
      <c r="U79" s="829"/>
      <c r="V79" s="830"/>
      <c r="W79" s="830"/>
      <c r="X79" s="785"/>
      <c r="Y79" s="829"/>
      <c r="Z79" s="785"/>
      <c r="AA79" s="829"/>
      <c r="AB79" s="830"/>
      <c r="AC79" s="830"/>
      <c r="AD79" s="785"/>
      <c r="AE79" s="778">
        <v>-2</v>
      </c>
      <c r="AF79" s="778"/>
      <c r="AG79" s="779">
        <v>-70000</v>
      </c>
      <c r="AH79" s="779"/>
      <c r="AI79" s="779"/>
      <c r="AJ79" s="780"/>
      <c r="AK79" s="777">
        <v>158</v>
      </c>
      <c r="AL79" s="778"/>
      <c r="AM79" s="779">
        <v>5512500</v>
      </c>
      <c r="AN79" s="779"/>
      <c r="AO79" s="779"/>
      <c r="AP79" s="784"/>
      <c r="AQ79" s="777">
        <f t="shared" si="4"/>
        <v>0</v>
      </c>
      <c r="AR79" s="778"/>
      <c r="AS79" s="778"/>
      <c r="AT79" s="779">
        <f t="shared" si="5"/>
        <v>-17500</v>
      </c>
      <c r="AU79" s="778"/>
      <c r="AV79" s="778"/>
      <c r="AW79" s="778"/>
      <c r="AX79" s="783"/>
    </row>
    <row r="80" spans="1:50" ht="21.75" customHeight="1">
      <c r="A80" s="816" t="s">
        <v>774</v>
      </c>
      <c r="B80" s="817"/>
      <c r="C80" s="817"/>
      <c r="D80" s="817"/>
      <c r="E80" s="817"/>
      <c r="F80" s="775"/>
      <c r="G80" s="775"/>
      <c r="H80" s="775"/>
      <c r="I80" s="775"/>
      <c r="J80" s="775"/>
      <c r="K80" s="775"/>
      <c r="L80" s="776"/>
      <c r="M80" s="777">
        <v>170</v>
      </c>
      <c r="N80" s="778"/>
      <c r="O80" s="779">
        <v>36040000</v>
      </c>
      <c r="P80" s="779"/>
      <c r="Q80" s="779"/>
      <c r="R80" s="780"/>
      <c r="S80" s="827"/>
      <c r="T80" s="828"/>
      <c r="U80" s="829"/>
      <c r="V80" s="830"/>
      <c r="W80" s="830"/>
      <c r="X80" s="785"/>
      <c r="Y80" s="829"/>
      <c r="Z80" s="785"/>
      <c r="AA80" s="829"/>
      <c r="AB80" s="830"/>
      <c r="AC80" s="830"/>
      <c r="AD80" s="785"/>
      <c r="AE80" s="778"/>
      <c r="AF80" s="778"/>
      <c r="AG80" s="779"/>
      <c r="AH80" s="779"/>
      <c r="AI80" s="779"/>
      <c r="AJ80" s="780"/>
      <c r="AK80" s="777">
        <v>170</v>
      </c>
      <c r="AL80" s="778"/>
      <c r="AM80" s="779">
        <v>36040000</v>
      </c>
      <c r="AN80" s="779"/>
      <c r="AO80" s="779"/>
      <c r="AP80" s="784"/>
      <c r="AQ80" s="777">
        <f t="shared" si="4"/>
        <v>0</v>
      </c>
      <c r="AR80" s="778"/>
      <c r="AS80" s="778"/>
      <c r="AT80" s="779">
        <f t="shared" si="5"/>
        <v>0</v>
      </c>
      <c r="AU80" s="778"/>
      <c r="AV80" s="778"/>
      <c r="AW80" s="778"/>
      <c r="AX80" s="783"/>
    </row>
    <row r="81" spans="1:50" ht="21.75" customHeight="1">
      <c r="A81" s="816" t="s">
        <v>775</v>
      </c>
      <c r="B81" s="817"/>
      <c r="C81" s="817"/>
      <c r="D81" s="817"/>
      <c r="E81" s="817"/>
      <c r="F81" s="775"/>
      <c r="G81" s="775"/>
      <c r="H81" s="775"/>
      <c r="I81" s="775"/>
      <c r="J81" s="775"/>
      <c r="K81" s="775"/>
      <c r="L81" s="776"/>
      <c r="M81" s="777">
        <v>180</v>
      </c>
      <c r="N81" s="778"/>
      <c r="O81" s="779">
        <v>19080000</v>
      </c>
      <c r="P81" s="779"/>
      <c r="Q81" s="779"/>
      <c r="R81" s="780"/>
      <c r="S81" s="827"/>
      <c r="T81" s="828"/>
      <c r="U81" s="829"/>
      <c r="V81" s="830"/>
      <c r="W81" s="830"/>
      <c r="X81" s="785"/>
      <c r="Y81" s="829"/>
      <c r="Z81" s="785"/>
      <c r="AA81" s="829"/>
      <c r="AB81" s="830"/>
      <c r="AC81" s="830"/>
      <c r="AD81" s="785"/>
      <c r="AE81" s="778">
        <v>-31</v>
      </c>
      <c r="AF81" s="778"/>
      <c r="AG81" s="779">
        <v>-3286000</v>
      </c>
      <c r="AH81" s="779"/>
      <c r="AI81" s="779"/>
      <c r="AJ81" s="780"/>
      <c r="AK81" s="777">
        <v>150</v>
      </c>
      <c r="AL81" s="778"/>
      <c r="AM81" s="779">
        <v>15900000</v>
      </c>
      <c r="AN81" s="779"/>
      <c r="AO81" s="779"/>
      <c r="AP81" s="784"/>
      <c r="AQ81" s="777">
        <f t="shared" si="4"/>
        <v>1</v>
      </c>
      <c r="AR81" s="778"/>
      <c r="AS81" s="778"/>
      <c r="AT81" s="779">
        <f t="shared" si="5"/>
        <v>106000</v>
      </c>
      <c r="AU81" s="778"/>
      <c r="AV81" s="778"/>
      <c r="AW81" s="778"/>
      <c r="AX81" s="783"/>
    </row>
    <row r="82" spans="1:50" ht="21.75" customHeight="1">
      <c r="A82" s="816" t="s">
        <v>776</v>
      </c>
      <c r="B82" s="817"/>
      <c r="C82" s="817"/>
      <c r="D82" s="817"/>
      <c r="E82" s="817"/>
      <c r="F82" s="775"/>
      <c r="G82" s="775"/>
      <c r="H82" s="775"/>
      <c r="I82" s="775"/>
      <c r="J82" s="775"/>
      <c r="K82" s="775"/>
      <c r="L82" s="776"/>
      <c r="M82" s="777">
        <v>444</v>
      </c>
      <c r="N82" s="778"/>
      <c r="O82" s="779">
        <v>10212000</v>
      </c>
      <c r="P82" s="779"/>
      <c r="Q82" s="779"/>
      <c r="R82" s="780"/>
      <c r="S82" s="827"/>
      <c r="T82" s="828"/>
      <c r="U82" s="829"/>
      <c r="V82" s="830"/>
      <c r="W82" s="830"/>
      <c r="X82" s="785"/>
      <c r="Y82" s="829"/>
      <c r="Z82" s="785"/>
      <c r="AA82" s="829"/>
      <c r="AB82" s="830"/>
      <c r="AC82" s="830"/>
      <c r="AD82" s="785"/>
      <c r="AE82" s="778"/>
      <c r="AF82" s="778"/>
      <c r="AG82" s="779"/>
      <c r="AH82" s="779"/>
      <c r="AI82" s="779"/>
      <c r="AJ82" s="780"/>
      <c r="AK82" s="777">
        <v>367</v>
      </c>
      <c r="AL82" s="778"/>
      <c r="AM82" s="779">
        <v>8441000</v>
      </c>
      <c r="AN82" s="779"/>
      <c r="AO82" s="779"/>
      <c r="AP82" s="784"/>
      <c r="AQ82" s="777">
        <f t="shared" si="4"/>
        <v>-77</v>
      </c>
      <c r="AR82" s="778"/>
      <c r="AS82" s="778"/>
      <c r="AT82" s="779">
        <f t="shared" si="5"/>
        <v>-1771000</v>
      </c>
      <c r="AU82" s="778"/>
      <c r="AV82" s="778"/>
      <c r="AW82" s="778"/>
      <c r="AX82" s="783"/>
    </row>
    <row r="83" spans="1:50" ht="21.75" customHeight="1" thickBot="1">
      <c r="A83" s="818" t="s">
        <v>777</v>
      </c>
      <c r="B83" s="819"/>
      <c r="C83" s="819"/>
      <c r="D83" s="819"/>
      <c r="E83" s="819"/>
      <c r="F83" s="787"/>
      <c r="G83" s="787"/>
      <c r="H83" s="787"/>
      <c r="I83" s="787"/>
      <c r="J83" s="787"/>
      <c r="K83" s="787"/>
      <c r="L83" s="788"/>
      <c r="M83" s="777">
        <v>271</v>
      </c>
      <c r="N83" s="778"/>
      <c r="O83" s="779">
        <v>5817467</v>
      </c>
      <c r="P83" s="779"/>
      <c r="Q83" s="779"/>
      <c r="R83" s="780"/>
      <c r="S83" s="833"/>
      <c r="T83" s="834"/>
      <c r="U83" s="835"/>
      <c r="V83" s="836"/>
      <c r="W83" s="836"/>
      <c r="X83" s="837"/>
      <c r="Y83" s="835"/>
      <c r="Z83" s="837"/>
      <c r="AA83" s="835"/>
      <c r="AB83" s="836"/>
      <c r="AC83" s="836"/>
      <c r="AD83" s="837"/>
      <c r="AE83" s="778"/>
      <c r="AF83" s="778"/>
      <c r="AG83" s="779"/>
      <c r="AH83" s="779"/>
      <c r="AI83" s="779"/>
      <c r="AJ83" s="780"/>
      <c r="AK83" s="777">
        <v>302</v>
      </c>
      <c r="AL83" s="778"/>
      <c r="AM83" s="779">
        <v>6482933</v>
      </c>
      <c r="AN83" s="779"/>
      <c r="AO83" s="779"/>
      <c r="AP83" s="784"/>
      <c r="AQ83" s="789">
        <f t="shared" si="4"/>
        <v>31</v>
      </c>
      <c r="AR83" s="790"/>
      <c r="AS83" s="790"/>
      <c r="AT83" s="791">
        <f t="shared" si="5"/>
        <v>665466</v>
      </c>
      <c r="AU83" s="790"/>
      <c r="AV83" s="790"/>
      <c r="AW83" s="790"/>
      <c r="AX83" s="792"/>
    </row>
    <row r="84" spans="1:50" ht="21.75" customHeight="1" thickBot="1">
      <c r="A84" s="838" t="s">
        <v>734</v>
      </c>
      <c r="B84" s="839"/>
      <c r="C84" s="839"/>
      <c r="D84" s="839"/>
      <c r="E84" s="839"/>
      <c r="F84" s="795"/>
      <c r="G84" s="795"/>
      <c r="H84" s="795"/>
      <c r="I84" s="795"/>
      <c r="J84" s="795"/>
      <c r="K84" s="795"/>
      <c r="L84" s="796"/>
      <c r="M84" s="840">
        <f>SUM(M62:N83)</f>
        <v>123807</v>
      </c>
      <c r="N84" s="841"/>
      <c r="O84" s="841">
        <f>SUM(O62:R83)</f>
        <v>1022932349</v>
      </c>
      <c r="P84" s="841"/>
      <c r="Q84" s="841"/>
      <c r="R84" s="842"/>
      <c r="S84" s="843" t="e">
        <f>SUM(S62:S83)</f>
        <v>#REF!</v>
      </c>
      <c r="T84" s="844"/>
      <c r="U84" s="845" t="e">
        <f>SUM(U62:U83)</f>
        <v>#REF!</v>
      </c>
      <c r="V84" s="846"/>
      <c r="W84" s="846"/>
      <c r="X84" s="844"/>
      <c r="Y84" s="845" t="e">
        <f>SUM(Y62:Y83)</f>
        <v>#REF!</v>
      </c>
      <c r="Z84" s="844"/>
      <c r="AA84" s="845" t="e">
        <f>SUM(AA62:AA83)</f>
        <v>#REF!</v>
      </c>
      <c r="AB84" s="846"/>
      <c r="AC84" s="846"/>
      <c r="AD84" s="844"/>
      <c r="AE84" s="847">
        <f>SUM(AE62:AF83)</f>
        <v>-92</v>
      </c>
      <c r="AF84" s="847"/>
      <c r="AG84" s="841">
        <f>SUM(AG62:AJ83)</f>
        <v>-7861000</v>
      </c>
      <c r="AH84" s="841"/>
      <c r="AI84" s="841"/>
      <c r="AJ84" s="842"/>
      <c r="AK84" s="840">
        <f>SUM(AK62:AL83)</f>
        <v>124061</v>
      </c>
      <c r="AL84" s="841"/>
      <c r="AM84" s="841">
        <f>SUM(AM62:AP83)</f>
        <v>1016925550</v>
      </c>
      <c r="AN84" s="841"/>
      <c r="AO84" s="841"/>
      <c r="AP84" s="842"/>
      <c r="AQ84" s="805">
        <f>SUM(AQ62:AQ83)</f>
        <v>346</v>
      </c>
      <c r="AR84" s="806"/>
      <c r="AS84" s="807"/>
      <c r="AT84" s="848">
        <f>SUM(AT62:AT83)</f>
        <v>1854201</v>
      </c>
      <c r="AU84" s="806"/>
      <c r="AV84" s="806"/>
      <c r="AW84" s="806"/>
      <c r="AX84" s="849"/>
    </row>
    <row r="87" spans="1:49" ht="13.5" thickBot="1">
      <c r="A87" s="648"/>
      <c r="B87" s="648"/>
      <c r="C87" s="648"/>
      <c r="D87" s="648"/>
      <c r="E87" s="648"/>
      <c r="F87" s="648"/>
      <c r="G87" s="648"/>
      <c r="H87" s="648"/>
      <c r="I87" s="648"/>
      <c r="J87" s="648"/>
      <c r="K87" s="648"/>
      <c r="L87" s="648"/>
      <c r="M87" s="648"/>
      <c r="N87" s="648"/>
      <c r="O87" s="648"/>
      <c r="P87" s="648"/>
      <c r="Q87" s="648"/>
      <c r="R87" s="648"/>
      <c r="S87" s="648"/>
      <c r="T87" s="648"/>
      <c r="U87" s="648"/>
      <c r="V87" s="648"/>
      <c r="W87" s="648"/>
      <c r="X87" s="648"/>
      <c r="Y87" s="648"/>
      <c r="Z87" s="648"/>
      <c r="AA87" s="648"/>
      <c r="AB87" s="648"/>
      <c r="AC87" s="648"/>
      <c r="AD87" s="648"/>
      <c r="AE87" s="648"/>
      <c r="AF87" s="648"/>
      <c r="AG87" s="648"/>
      <c r="AH87" s="648"/>
      <c r="AI87" s="648"/>
      <c r="AJ87" s="648"/>
      <c r="AK87" s="648"/>
      <c r="AL87" s="648"/>
      <c r="AM87" s="648"/>
      <c r="AN87" s="648"/>
      <c r="AO87" s="648"/>
      <c r="AP87" s="648"/>
      <c r="AQ87" s="723"/>
      <c r="AR87" s="723"/>
      <c r="AS87" s="723"/>
      <c r="AT87" s="723"/>
      <c r="AU87" s="723"/>
      <c r="AV87" s="723"/>
      <c r="AW87" s="657" t="s">
        <v>703</v>
      </c>
    </row>
    <row r="88" spans="1:50" ht="12.75">
      <c r="A88" s="724" t="s">
        <v>704</v>
      </c>
      <c r="B88" s="725"/>
      <c r="C88" s="725"/>
      <c r="D88" s="725"/>
      <c r="E88" s="725"/>
      <c r="F88" s="725"/>
      <c r="G88" s="725"/>
      <c r="H88" s="725"/>
      <c r="I88" s="725"/>
      <c r="J88" s="725"/>
      <c r="K88" s="725"/>
      <c r="L88" s="726"/>
      <c r="M88" s="724" t="s">
        <v>705</v>
      </c>
      <c r="N88" s="725"/>
      <c r="O88" s="725"/>
      <c r="P88" s="725"/>
      <c r="Q88" s="725"/>
      <c r="R88" s="726"/>
      <c r="S88" s="733" t="s">
        <v>706</v>
      </c>
      <c r="T88" s="734"/>
      <c r="U88" s="734"/>
      <c r="V88" s="734"/>
      <c r="W88" s="734"/>
      <c r="X88" s="734"/>
      <c r="Y88" s="734"/>
      <c r="Z88" s="734"/>
      <c r="AA88" s="734"/>
      <c r="AB88" s="734"/>
      <c r="AC88" s="734"/>
      <c r="AD88" s="734"/>
      <c r="AE88" s="735"/>
      <c r="AF88" s="735"/>
      <c r="AG88" s="735"/>
      <c r="AH88" s="735"/>
      <c r="AI88" s="735"/>
      <c r="AJ88" s="736"/>
      <c r="AK88" s="737" t="s">
        <v>707</v>
      </c>
      <c r="AL88" s="738"/>
      <c r="AM88" s="738"/>
      <c r="AN88" s="738"/>
      <c r="AO88" s="738"/>
      <c r="AP88" s="738"/>
      <c r="AQ88" s="741" t="s">
        <v>708</v>
      </c>
      <c r="AR88" s="725"/>
      <c r="AS88" s="725"/>
      <c r="AT88" s="725"/>
      <c r="AU88" s="725"/>
      <c r="AV88" s="725"/>
      <c r="AW88" s="725"/>
      <c r="AX88" s="726"/>
    </row>
    <row r="89" spans="1:50" ht="12.75">
      <c r="A89" s="727"/>
      <c r="B89" s="728"/>
      <c r="C89" s="728"/>
      <c r="D89" s="728"/>
      <c r="E89" s="728"/>
      <c r="F89" s="728"/>
      <c r="G89" s="728"/>
      <c r="H89" s="728"/>
      <c r="I89" s="728"/>
      <c r="J89" s="728"/>
      <c r="K89" s="728"/>
      <c r="L89" s="729"/>
      <c r="M89" s="730"/>
      <c r="N89" s="731"/>
      <c r="O89" s="731"/>
      <c r="P89" s="731"/>
      <c r="Q89" s="731"/>
      <c r="R89" s="732"/>
      <c r="S89" s="743" t="s">
        <v>709</v>
      </c>
      <c r="T89" s="744"/>
      <c r="U89" s="744"/>
      <c r="V89" s="744"/>
      <c r="W89" s="744"/>
      <c r="X89" s="745"/>
      <c r="Y89" s="744" t="s">
        <v>710</v>
      </c>
      <c r="Z89" s="744"/>
      <c r="AA89" s="744"/>
      <c r="AB89" s="744"/>
      <c r="AC89" s="744"/>
      <c r="AD89" s="745"/>
      <c r="AE89" s="746"/>
      <c r="AF89" s="747"/>
      <c r="AG89" s="747"/>
      <c r="AH89" s="747"/>
      <c r="AI89" s="747"/>
      <c r="AJ89" s="748"/>
      <c r="AK89" s="739"/>
      <c r="AL89" s="740"/>
      <c r="AM89" s="740"/>
      <c r="AN89" s="740"/>
      <c r="AO89" s="740"/>
      <c r="AP89" s="740"/>
      <c r="AQ89" s="742"/>
      <c r="AR89" s="731"/>
      <c r="AS89" s="731"/>
      <c r="AT89" s="731"/>
      <c r="AU89" s="731"/>
      <c r="AV89" s="731"/>
      <c r="AW89" s="731"/>
      <c r="AX89" s="732"/>
    </row>
    <row r="90" spans="1:50" ht="13.5" thickBot="1">
      <c r="A90" s="730"/>
      <c r="B90" s="731"/>
      <c r="C90" s="731"/>
      <c r="D90" s="731"/>
      <c r="E90" s="731"/>
      <c r="F90" s="731"/>
      <c r="G90" s="731"/>
      <c r="H90" s="731"/>
      <c r="I90" s="731"/>
      <c r="J90" s="731"/>
      <c r="K90" s="731"/>
      <c r="L90" s="732"/>
      <c r="M90" s="749" t="s">
        <v>711</v>
      </c>
      <c r="N90" s="750"/>
      <c r="O90" s="751" t="s">
        <v>712</v>
      </c>
      <c r="P90" s="752"/>
      <c r="Q90" s="752"/>
      <c r="R90" s="753"/>
      <c r="S90" s="754" t="s">
        <v>711</v>
      </c>
      <c r="T90" s="755"/>
      <c r="U90" s="756" t="s">
        <v>712</v>
      </c>
      <c r="V90" s="757"/>
      <c r="W90" s="757"/>
      <c r="X90" s="755"/>
      <c r="Y90" s="751" t="s">
        <v>711</v>
      </c>
      <c r="Z90" s="750"/>
      <c r="AA90" s="751" t="s">
        <v>712</v>
      </c>
      <c r="AB90" s="752"/>
      <c r="AC90" s="752"/>
      <c r="AD90" s="750"/>
      <c r="AE90" s="751" t="s">
        <v>711</v>
      </c>
      <c r="AF90" s="750"/>
      <c r="AG90" s="751" t="s">
        <v>712</v>
      </c>
      <c r="AH90" s="752"/>
      <c r="AI90" s="752"/>
      <c r="AJ90" s="753"/>
      <c r="AK90" s="754" t="s">
        <v>711</v>
      </c>
      <c r="AL90" s="755"/>
      <c r="AM90" s="756" t="s">
        <v>712</v>
      </c>
      <c r="AN90" s="757"/>
      <c r="AO90" s="757"/>
      <c r="AP90" s="758"/>
      <c r="AQ90" s="749" t="s">
        <v>711</v>
      </c>
      <c r="AR90" s="752"/>
      <c r="AS90" s="750"/>
      <c r="AT90" s="751" t="s">
        <v>712</v>
      </c>
      <c r="AU90" s="752"/>
      <c r="AV90" s="752"/>
      <c r="AW90" s="752"/>
      <c r="AX90" s="753"/>
    </row>
    <row r="91" spans="1:50" ht="21.75" customHeight="1" thickBot="1">
      <c r="A91" s="838" t="s">
        <v>735</v>
      </c>
      <c r="B91" s="839"/>
      <c r="C91" s="839"/>
      <c r="D91" s="839"/>
      <c r="E91" s="839"/>
      <c r="F91" s="795"/>
      <c r="G91" s="795"/>
      <c r="H91" s="795"/>
      <c r="I91" s="795"/>
      <c r="J91" s="795"/>
      <c r="K91" s="795"/>
      <c r="L91" s="796"/>
      <c r="M91" s="840">
        <f>M84</f>
        <v>123807</v>
      </c>
      <c r="N91" s="841"/>
      <c r="O91" s="841">
        <f>O84</f>
        <v>1022932349</v>
      </c>
      <c r="P91" s="841"/>
      <c r="Q91" s="841"/>
      <c r="R91" s="842"/>
      <c r="S91" s="850" t="e">
        <f>SUM(#REF!)</f>
        <v>#REF!</v>
      </c>
      <c r="T91" s="847"/>
      <c r="U91" s="847" t="e">
        <f>SUM(#REF!)</f>
        <v>#REF!</v>
      </c>
      <c r="V91" s="847"/>
      <c r="W91" s="847"/>
      <c r="X91" s="847"/>
      <c r="Y91" s="847" t="e">
        <f>SUM(#REF!)</f>
        <v>#REF!</v>
      </c>
      <c r="Z91" s="847"/>
      <c r="AA91" s="847" t="e">
        <f>SUM(#REF!)</f>
        <v>#REF!</v>
      </c>
      <c r="AB91" s="847"/>
      <c r="AC91" s="847"/>
      <c r="AD91" s="847"/>
      <c r="AE91" s="847">
        <f>AE84</f>
        <v>-92</v>
      </c>
      <c r="AF91" s="847"/>
      <c r="AG91" s="841">
        <f>AG84</f>
        <v>-7861000</v>
      </c>
      <c r="AH91" s="841"/>
      <c r="AI91" s="841"/>
      <c r="AJ91" s="842"/>
      <c r="AK91" s="840">
        <f>AK84</f>
        <v>124061</v>
      </c>
      <c r="AL91" s="841"/>
      <c r="AM91" s="841">
        <f>AM84</f>
        <v>1016925550</v>
      </c>
      <c r="AN91" s="841"/>
      <c r="AO91" s="841"/>
      <c r="AP91" s="842"/>
      <c r="AQ91" s="805">
        <f>AQ84</f>
        <v>346</v>
      </c>
      <c r="AR91" s="806"/>
      <c r="AS91" s="807"/>
      <c r="AT91" s="848">
        <f>AT84</f>
        <v>1854201</v>
      </c>
      <c r="AU91" s="806"/>
      <c r="AV91" s="806"/>
      <c r="AW91" s="806"/>
      <c r="AX91" s="849"/>
    </row>
    <row r="92" spans="1:50" ht="21.75" customHeight="1">
      <c r="A92" s="851" t="s">
        <v>778</v>
      </c>
      <c r="B92" s="852"/>
      <c r="C92" s="852"/>
      <c r="D92" s="852"/>
      <c r="E92" s="852"/>
      <c r="F92" s="814"/>
      <c r="G92" s="814"/>
      <c r="H92" s="814"/>
      <c r="I92" s="814"/>
      <c r="J92" s="814"/>
      <c r="K92" s="814"/>
      <c r="L92" s="815"/>
      <c r="M92" s="762">
        <v>308</v>
      </c>
      <c r="N92" s="763"/>
      <c r="O92" s="764">
        <v>3305867</v>
      </c>
      <c r="P92" s="764"/>
      <c r="Q92" s="764"/>
      <c r="R92" s="765"/>
      <c r="S92" s="766"/>
      <c r="T92" s="767"/>
      <c r="U92" s="763"/>
      <c r="V92" s="763"/>
      <c r="W92" s="763"/>
      <c r="X92" s="763"/>
      <c r="Y92" s="763"/>
      <c r="Z92" s="763"/>
      <c r="AA92" s="763"/>
      <c r="AB92" s="763"/>
      <c r="AC92" s="763"/>
      <c r="AD92" s="763"/>
      <c r="AE92" s="763"/>
      <c r="AF92" s="763"/>
      <c r="AG92" s="763"/>
      <c r="AH92" s="763"/>
      <c r="AI92" s="763"/>
      <c r="AJ92" s="768"/>
      <c r="AK92" s="766">
        <v>358</v>
      </c>
      <c r="AL92" s="767"/>
      <c r="AM92" s="853">
        <v>3842533</v>
      </c>
      <c r="AN92" s="853"/>
      <c r="AO92" s="853"/>
      <c r="AP92" s="854"/>
      <c r="AQ92" s="855">
        <f>AK92-(M92+S92+Y92+AE92)</f>
        <v>50</v>
      </c>
      <c r="AR92" s="856"/>
      <c r="AS92" s="856"/>
      <c r="AT92" s="857">
        <f>AM92-(O92+U92+AA92+AG92)</f>
        <v>536666</v>
      </c>
      <c r="AU92" s="857"/>
      <c r="AV92" s="857"/>
      <c r="AW92" s="857"/>
      <c r="AX92" s="858"/>
    </row>
    <row r="93" spans="1:50" ht="21.75" customHeight="1">
      <c r="A93" s="859" t="s">
        <v>779</v>
      </c>
      <c r="B93" s="860"/>
      <c r="C93" s="860"/>
      <c r="D93" s="860"/>
      <c r="E93" s="860"/>
      <c r="F93" s="775"/>
      <c r="G93" s="775"/>
      <c r="H93" s="775"/>
      <c r="I93" s="775"/>
      <c r="J93" s="775"/>
      <c r="K93" s="775"/>
      <c r="L93" s="776"/>
      <c r="M93" s="827">
        <v>42</v>
      </c>
      <c r="N93" s="828"/>
      <c r="O93" s="861">
        <v>574000</v>
      </c>
      <c r="P93" s="862"/>
      <c r="Q93" s="862"/>
      <c r="R93" s="863"/>
      <c r="S93" s="864"/>
      <c r="T93" s="865"/>
      <c r="U93" s="866"/>
      <c r="V93" s="867"/>
      <c r="W93" s="867"/>
      <c r="X93" s="865"/>
      <c r="Y93" s="866"/>
      <c r="Z93" s="865"/>
      <c r="AA93" s="866"/>
      <c r="AB93" s="867"/>
      <c r="AC93" s="867"/>
      <c r="AD93" s="865"/>
      <c r="AE93" s="866"/>
      <c r="AF93" s="865"/>
      <c r="AG93" s="866"/>
      <c r="AH93" s="867"/>
      <c r="AI93" s="867"/>
      <c r="AJ93" s="868"/>
      <c r="AK93" s="827">
        <v>38</v>
      </c>
      <c r="AL93" s="828"/>
      <c r="AM93" s="861">
        <v>519333</v>
      </c>
      <c r="AN93" s="862"/>
      <c r="AO93" s="862"/>
      <c r="AP93" s="862"/>
      <c r="AQ93" s="781">
        <f aca="true" t="shared" si="6" ref="AQ93:AQ116">AK93-(M93+S93+Y93+AE93)</f>
        <v>-4</v>
      </c>
      <c r="AR93" s="782"/>
      <c r="AS93" s="782"/>
      <c r="AT93" s="869">
        <f aca="true" t="shared" si="7" ref="AT93:AT116">AM93-(O93+U93+AA93+AG93)</f>
        <v>-54667</v>
      </c>
      <c r="AU93" s="869"/>
      <c r="AV93" s="869"/>
      <c r="AW93" s="869"/>
      <c r="AX93" s="870"/>
    </row>
    <row r="94" spans="1:50" ht="21.75" customHeight="1">
      <c r="A94" s="871" t="s">
        <v>780</v>
      </c>
      <c r="B94" s="872"/>
      <c r="C94" s="872"/>
      <c r="D94" s="872"/>
      <c r="E94" s="872"/>
      <c r="F94" s="775"/>
      <c r="G94" s="775"/>
      <c r="H94" s="775"/>
      <c r="I94" s="775"/>
      <c r="J94" s="775"/>
      <c r="K94" s="775"/>
      <c r="L94" s="776"/>
      <c r="M94" s="777">
        <v>60</v>
      </c>
      <c r="N94" s="778"/>
      <c r="O94" s="779">
        <v>2460000</v>
      </c>
      <c r="P94" s="779"/>
      <c r="Q94" s="779"/>
      <c r="R94" s="780"/>
      <c r="S94" s="781"/>
      <c r="T94" s="782"/>
      <c r="U94" s="778"/>
      <c r="V94" s="778"/>
      <c r="W94" s="778"/>
      <c r="X94" s="778"/>
      <c r="Y94" s="778"/>
      <c r="Z94" s="778"/>
      <c r="AA94" s="778"/>
      <c r="AB94" s="778"/>
      <c r="AC94" s="778"/>
      <c r="AD94" s="778"/>
      <c r="AE94" s="778"/>
      <c r="AF94" s="778"/>
      <c r="AG94" s="778"/>
      <c r="AH94" s="778"/>
      <c r="AI94" s="778"/>
      <c r="AJ94" s="783"/>
      <c r="AK94" s="781">
        <v>60</v>
      </c>
      <c r="AL94" s="782"/>
      <c r="AM94" s="869">
        <v>2460000</v>
      </c>
      <c r="AN94" s="869"/>
      <c r="AO94" s="869"/>
      <c r="AP94" s="861"/>
      <c r="AQ94" s="781">
        <f t="shared" si="6"/>
        <v>0</v>
      </c>
      <c r="AR94" s="782"/>
      <c r="AS94" s="782"/>
      <c r="AT94" s="869">
        <f t="shared" si="7"/>
        <v>0</v>
      </c>
      <c r="AU94" s="869"/>
      <c r="AV94" s="869"/>
      <c r="AW94" s="869"/>
      <c r="AX94" s="870"/>
    </row>
    <row r="95" spans="1:50" ht="21.75" customHeight="1">
      <c r="A95" s="859" t="s">
        <v>781</v>
      </c>
      <c r="B95" s="860"/>
      <c r="C95" s="860"/>
      <c r="D95" s="860"/>
      <c r="E95" s="860"/>
      <c r="F95" s="775"/>
      <c r="G95" s="775"/>
      <c r="H95" s="775"/>
      <c r="I95" s="775"/>
      <c r="J95" s="775"/>
      <c r="K95" s="775"/>
      <c r="L95" s="776"/>
      <c r="M95" s="777">
        <v>330</v>
      </c>
      <c r="N95" s="778"/>
      <c r="O95" s="779">
        <v>9900000</v>
      </c>
      <c r="P95" s="779"/>
      <c r="Q95" s="779"/>
      <c r="R95" s="780"/>
      <c r="S95" s="781"/>
      <c r="T95" s="782"/>
      <c r="U95" s="778"/>
      <c r="V95" s="778"/>
      <c r="W95" s="778"/>
      <c r="X95" s="778"/>
      <c r="Y95" s="778"/>
      <c r="Z95" s="778"/>
      <c r="AA95" s="778"/>
      <c r="AB95" s="778"/>
      <c r="AC95" s="778"/>
      <c r="AD95" s="778"/>
      <c r="AE95" s="778"/>
      <c r="AF95" s="778"/>
      <c r="AG95" s="778"/>
      <c r="AH95" s="778"/>
      <c r="AI95" s="778"/>
      <c r="AJ95" s="783"/>
      <c r="AK95" s="781">
        <v>376</v>
      </c>
      <c r="AL95" s="782"/>
      <c r="AM95" s="869">
        <v>11280000</v>
      </c>
      <c r="AN95" s="869"/>
      <c r="AO95" s="869"/>
      <c r="AP95" s="861"/>
      <c r="AQ95" s="781">
        <f t="shared" si="6"/>
        <v>46</v>
      </c>
      <c r="AR95" s="782"/>
      <c r="AS95" s="782"/>
      <c r="AT95" s="869">
        <f t="shared" si="7"/>
        <v>1380000</v>
      </c>
      <c r="AU95" s="869"/>
      <c r="AV95" s="869"/>
      <c r="AW95" s="869"/>
      <c r="AX95" s="870"/>
    </row>
    <row r="96" spans="1:50" ht="21.75" customHeight="1">
      <c r="A96" s="859" t="s">
        <v>782</v>
      </c>
      <c r="B96" s="860"/>
      <c r="C96" s="860"/>
      <c r="D96" s="860"/>
      <c r="E96" s="860"/>
      <c r="F96" s="775"/>
      <c r="G96" s="775"/>
      <c r="H96" s="775"/>
      <c r="I96" s="775"/>
      <c r="J96" s="775"/>
      <c r="K96" s="775"/>
      <c r="L96" s="776"/>
      <c r="M96" s="777">
        <v>335</v>
      </c>
      <c r="N96" s="778"/>
      <c r="O96" s="779">
        <v>5025000</v>
      </c>
      <c r="P96" s="779"/>
      <c r="Q96" s="779"/>
      <c r="R96" s="780"/>
      <c r="S96" s="781"/>
      <c r="T96" s="782"/>
      <c r="U96" s="778"/>
      <c r="V96" s="778"/>
      <c r="W96" s="778"/>
      <c r="X96" s="778"/>
      <c r="Y96" s="778"/>
      <c r="Z96" s="778"/>
      <c r="AA96" s="778"/>
      <c r="AB96" s="778"/>
      <c r="AC96" s="778"/>
      <c r="AD96" s="778"/>
      <c r="AE96" s="778"/>
      <c r="AF96" s="778"/>
      <c r="AG96" s="778"/>
      <c r="AH96" s="778"/>
      <c r="AI96" s="778"/>
      <c r="AJ96" s="783"/>
      <c r="AK96" s="781">
        <v>330</v>
      </c>
      <c r="AL96" s="782"/>
      <c r="AM96" s="869">
        <v>4942500</v>
      </c>
      <c r="AN96" s="869"/>
      <c r="AO96" s="869"/>
      <c r="AP96" s="861"/>
      <c r="AQ96" s="781">
        <f t="shared" si="6"/>
        <v>-5</v>
      </c>
      <c r="AR96" s="782"/>
      <c r="AS96" s="782"/>
      <c r="AT96" s="869">
        <f t="shared" si="7"/>
        <v>-82500</v>
      </c>
      <c r="AU96" s="869"/>
      <c r="AV96" s="869"/>
      <c r="AW96" s="869"/>
      <c r="AX96" s="870"/>
    </row>
    <row r="97" spans="1:50" ht="21.75" customHeight="1">
      <c r="A97" s="859" t="s">
        <v>783</v>
      </c>
      <c r="B97" s="860"/>
      <c r="C97" s="860"/>
      <c r="D97" s="860"/>
      <c r="E97" s="860"/>
      <c r="F97" s="775"/>
      <c r="G97" s="775"/>
      <c r="H97" s="775"/>
      <c r="I97" s="775"/>
      <c r="J97" s="775"/>
      <c r="K97" s="775"/>
      <c r="L97" s="776"/>
      <c r="M97" s="777">
        <v>79</v>
      </c>
      <c r="N97" s="778"/>
      <c r="O97" s="779">
        <v>3765667</v>
      </c>
      <c r="P97" s="779"/>
      <c r="Q97" s="779"/>
      <c r="R97" s="780"/>
      <c r="S97" s="781"/>
      <c r="T97" s="782"/>
      <c r="U97" s="778"/>
      <c r="V97" s="778"/>
      <c r="W97" s="778"/>
      <c r="X97" s="778"/>
      <c r="Y97" s="778"/>
      <c r="Z97" s="778"/>
      <c r="AA97" s="778"/>
      <c r="AB97" s="778"/>
      <c r="AC97" s="778"/>
      <c r="AD97" s="778"/>
      <c r="AE97" s="778"/>
      <c r="AF97" s="778"/>
      <c r="AG97" s="778"/>
      <c r="AH97" s="778"/>
      <c r="AI97" s="778"/>
      <c r="AJ97" s="783"/>
      <c r="AK97" s="781">
        <v>79</v>
      </c>
      <c r="AL97" s="782"/>
      <c r="AM97" s="869">
        <v>3765667</v>
      </c>
      <c r="AN97" s="869"/>
      <c r="AO97" s="869"/>
      <c r="AP97" s="861"/>
      <c r="AQ97" s="781">
        <f t="shared" si="6"/>
        <v>0</v>
      </c>
      <c r="AR97" s="782"/>
      <c r="AS97" s="782"/>
      <c r="AT97" s="869">
        <f t="shared" si="7"/>
        <v>0</v>
      </c>
      <c r="AU97" s="869"/>
      <c r="AV97" s="869"/>
      <c r="AW97" s="869"/>
      <c r="AX97" s="870"/>
    </row>
    <row r="98" spans="1:50" ht="21.75" customHeight="1">
      <c r="A98" s="871" t="s">
        <v>784</v>
      </c>
      <c r="B98" s="872"/>
      <c r="C98" s="872"/>
      <c r="D98" s="872"/>
      <c r="E98" s="872"/>
      <c r="F98" s="775"/>
      <c r="G98" s="775"/>
      <c r="H98" s="775"/>
      <c r="I98" s="775"/>
      <c r="J98" s="775"/>
      <c r="K98" s="775"/>
      <c r="L98" s="776"/>
      <c r="M98" s="777">
        <v>44</v>
      </c>
      <c r="N98" s="778"/>
      <c r="O98" s="779">
        <v>2097333</v>
      </c>
      <c r="P98" s="779"/>
      <c r="Q98" s="779"/>
      <c r="R98" s="780"/>
      <c r="S98" s="781"/>
      <c r="T98" s="782"/>
      <c r="U98" s="778"/>
      <c r="V98" s="778"/>
      <c r="W98" s="778"/>
      <c r="X98" s="778"/>
      <c r="Y98" s="778"/>
      <c r="Z98" s="778"/>
      <c r="AA98" s="778"/>
      <c r="AB98" s="778"/>
      <c r="AC98" s="778"/>
      <c r="AD98" s="778"/>
      <c r="AE98" s="778"/>
      <c r="AF98" s="778"/>
      <c r="AG98" s="778"/>
      <c r="AH98" s="778"/>
      <c r="AI98" s="778"/>
      <c r="AJ98" s="783"/>
      <c r="AK98" s="781">
        <v>41</v>
      </c>
      <c r="AL98" s="782"/>
      <c r="AM98" s="869">
        <v>1954333</v>
      </c>
      <c r="AN98" s="869"/>
      <c r="AO98" s="869"/>
      <c r="AP98" s="861"/>
      <c r="AQ98" s="781">
        <f t="shared" si="6"/>
        <v>-3</v>
      </c>
      <c r="AR98" s="782"/>
      <c r="AS98" s="782"/>
      <c r="AT98" s="869">
        <f t="shared" si="7"/>
        <v>-143000</v>
      </c>
      <c r="AU98" s="869"/>
      <c r="AV98" s="869"/>
      <c r="AW98" s="869"/>
      <c r="AX98" s="870"/>
    </row>
    <row r="99" spans="1:50" ht="21.75" customHeight="1">
      <c r="A99" s="859" t="s">
        <v>785</v>
      </c>
      <c r="B99" s="860"/>
      <c r="C99" s="860"/>
      <c r="D99" s="860"/>
      <c r="E99" s="860"/>
      <c r="F99" s="775"/>
      <c r="G99" s="775"/>
      <c r="H99" s="775"/>
      <c r="I99" s="775"/>
      <c r="J99" s="775"/>
      <c r="K99" s="775"/>
      <c r="L99" s="776"/>
      <c r="M99" s="777">
        <v>105</v>
      </c>
      <c r="N99" s="778"/>
      <c r="O99" s="779">
        <v>2502500</v>
      </c>
      <c r="P99" s="779"/>
      <c r="Q99" s="779"/>
      <c r="R99" s="780"/>
      <c r="S99" s="781"/>
      <c r="T99" s="782"/>
      <c r="U99" s="778"/>
      <c r="V99" s="778"/>
      <c r="W99" s="778"/>
      <c r="X99" s="778"/>
      <c r="Y99" s="778"/>
      <c r="Z99" s="778"/>
      <c r="AA99" s="778"/>
      <c r="AB99" s="778"/>
      <c r="AC99" s="778"/>
      <c r="AD99" s="778"/>
      <c r="AE99" s="778"/>
      <c r="AF99" s="778"/>
      <c r="AG99" s="778"/>
      <c r="AH99" s="778"/>
      <c r="AI99" s="778"/>
      <c r="AJ99" s="783"/>
      <c r="AK99" s="781">
        <v>105</v>
      </c>
      <c r="AL99" s="782"/>
      <c r="AM99" s="869">
        <v>2502500</v>
      </c>
      <c r="AN99" s="869"/>
      <c r="AO99" s="869"/>
      <c r="AP99" s="861"/>
      <c r="AQ99" s="781">
        <f t="shared" si="6"/>
        <v>0</v>
      </c>
      <c r="AR99" s="782"/>
      <c r="AS99" s="782"/>
      <c r="AT99" s="869">
        <f t="shared" si="7"/>
        <v>0</v>
      </c>
      <c r="AU99" s="869"/>
      <c r="AV99" s="869"/>
      <c r="AW99" s="869"/>
      <c r="AX99" s="870"/>
    </row>
    <row r="100" spans="1:50" ht="21.75" customHeight="1">
      <c r="A100" s="859" t="s">
        <v>786</v>
      </c>
      <c r="B100" s="860"/>
      <c r="C100" s="860"/>
      <c r="D100" s="860"/>
      <c r="E100" s="860"/>
      <c r="F100" s="775"/>
      <c r="G100" s="775"/>
      <c r="H100" s="775"/>
      <c r="I100" s="775"/>
      <c r="J100" s="775"/>
      <c r="K100" s="775"/>
      <c r="L100" s="776"/>
      <c r="M100" s="777">
        <v>44</v>
      </c>
      <c r="N100" s="778"/>
      <c r="O100" s="779">
        <v>1048667</v>
      </c>
      <c r="P100" s="779"/>
      <c r="Q100" s="779"/>
      <c r="R100" s="780"/>
      <c r="S100" s="781"/>
      <c r="T100" s="782"/>
      <c r="U100" s="778"/>
      <c r="V100" s="778"/>
      <c r="W100" s="778"/>
      <c r="X100" s="778"/>
      <c r="Y100" s="778"/>
      <c r="Z100" s="778"/>
      <c r="AA100" s="778"/>
      <c r="AB100" s="778"/>
      <c r="AC100" s="778"/>
      <c r="AD100" s="778"/>
      <c r="AE100" s="778"/>
      <c r="AF100" s="778"/>
      <c r="AG100" s="778"/>
      <c r="AH100" s="778"/>
      <c r="AI100" s="778"/>
      <c r="AJ100" s="783"/>
      <c r="AK100" s="781">
        <v>30</v>
      </c>
      <c r="AL100" s="782"/>
      <c r="AM100" s="869">
        <v>715000</v>
      </c>
      <c r="AN100" s="869"/>
      <c r="AO100" s="869"/>
      <c r="AP100" s="861"/>
      <c r="AQ100" s="781">
        <f t="shared" si="6"/>
        <v>-14</v>
      </c>
      <c r="AR100" s="782"/>
      <c r="AS100" s="782"/>
      <c r="AT100" s="869">
        <f t="shared" si="7"/>
        <v>-333667</v>
      </c>
      <c r="AU100" s="869"/>
      <c r="AV100" s="869"/>
      <c r="AW100" s="869"/>
      <c r="AX100" s="870"/>
    </row>
    <row r="101" spans="1:50" ht="21.75" customHeight="1">
      <c r="A101" s="859" t="s">
        <v>787</v>
      </c>
      <c r="B101" s="860"/>
      <c r="C101" s="860"/>
      <c r="D101" s="860"/>
      <c r="E101" s="860"/>
      <c r="F101" s="775"/>
      <c r="G101" s="775"/>
      <c r="H101" s="775"/>
      <c r="I101" s="775"/>
      <c r="J101" s="775"/>
      <c r="K101" s="775"/>
      <c r="L101" s="776"/>
      <c r="M101" s="777">
        <v>3085</v>
      </c>
      <c r="N101" s="778"/>
      <c r="O101" s="779">
        <v>1480800</v>
      </c>
      <c r="P101" s="779"/>
      <c r="Q101" s="779"/>
      <c r="R101" s="780"/>
      <c r="S101" s="781"/>
      <c r="T101" s="782"/>
      <c r="U101" s="778"/>
      <c r="V101" s="778"/>
      <c r="W101" s="778"/>
      <c r="X101" s="778"/>
      <c r="Y101" s="778"/>
      <c r="Z101" s="778"/>
      <c r="AA101" s="778"/>
      <c r="AB101" s="778"/>
      <c r="AC101" s="778"/>
      <c r="AD101" s="778"/>
      <c r="AE101" s="778"/>
      <c r="AF101" s="778"/>
      <c r="AG101" s="778"/>
      <c r="AH101" s="778"/>
      <c r="AI101" s="778"/>
      <c r="AJ101" s="783"/>
      <c r="AK101" s="781">
        <v>3048</v>
      </c>
      <c r="AL101" s="782"/>
      <c r="AM101" s="869">
        <v>1463040</v>
      </c>
      <c r="AN101" s="869"/>
      <c r="AO101" s="869"/>
      <c r="AP101" s="861"/>
      <c r="AQ101" s="781">
        <f t="shared" si="6"/>
        <v>-37</v>
      </c>
      <c r="AR101" s="782"/>
      <c r="AS101" s="782"/>
      <c r="AT101" s="869">
        <f t="shared" si="7"/>
        <v>-17760</v>
      </c>
      <c r="AU101" s="869"/>
      <c r="AV101" s="869"/>
      <c r="AW101" s="869"/>
      <c r="AX101" s="870"/>
    </row>
    <row r="102" spans="1:50" ht="21.75" customHeight="1">
      <c r="A102" s="859" t="s">
        <v>788</v>
      </c>
      <c r="B102" s="860"/>
      <c r="C102" s="860"/>
      <c r="D102" s="860"/>
      <c r="E102" s="860"/>
      <c r="F102" s="775"/>
      <c r="G102" s="775"/>
      <c r="H102" s="775"/>
      <c r="I102" s="775"/>
      <c r="J102" s="775"/>
      <c r="K102" s="775"/>
      <c r="L102" s="776"/>
      <c r="M102" s="777">
        <v>352</v>
      </c>
      <c r="N102" s="778"/>
      <c r="O102" s="779">
        <v>3520000</v>
      </c>
      <c r="P102" s="779"/>
      <c r="Q102" s="779"/>
      <c r="R102" s="780"/>
      <c r="S102" s="781"/>
      <c r="T102" s="782"/>
      <c r="U102" s="778"/>
      <c r="V102" s="778"/>
      <c r="W102" s="778"/>
      <c r="X102" s="778"/>
      <c r="Y102" s="778"/>
      <c r="Z102" s="778"/>
      <c r="AA102" s="778"/>
      <c r="AB102" s="778"/>
      <c r="AC102" s="778"/>
      <c r="AD102" s="778"/>
      <c r="AE102" s="778"/>
      <c r="AF102" s="778"/>
      <c r="AG102" s="778"/>
      <c r="AH102" s="778"/>
      <c r="AI102" s="778"/>
      <c r="AJ102" s="783"/>
      <c r="AK102" s="781">
        <v>352</v>
      </c>
      <c r="AL102" s="782"/>
      <c r="AM102" s="869">
        <v>3520000</v>
      </c>
      <c r="AN102" s="869"/>
      <c r="AO102" s="869"/>
      <c r="AP102" s="861"/>
      <c r="AQ102" s="781">
        <f t="shared" si="6"/>
        <v>0</v>
      </c>
      <c r="AR102" s="782"/>
      <c r="AS102" s="782"/>
      <c r="AT102" s="869">
        <f t="shared" si="7"/>
        <v>0</v>
      </c>
      <c r="AU102" s="869"/>
      <c r="AV102" s="869"/>
      <c r="AW102" s="869"/>
      <c r="AX102" s="870"/>
    </row>
    <row r="103" spans="1:50" ht="21.75" customHeight="1">
      <c r="A103" s="859" t="s">
        <v>789</v>
      </c>
      <c r="B103" s="860"/>
      <c r="C103" s="860"/>
      <c r="D103" s="860"/>
      <c r="E103" s="860"/>
      <c r="F103" s="775"/>
      <c r="G103" s="775"/>
      <c r="H103" s="775"/>
      <c r="I103" s="775"/>
      <c r="J103" s="775"/>
      <c r="K103" s="775"/>
      <c r="L103" s="776"/>
      <c r="M103" s="777">
        <v>105</v>
      </c>
      <c r="N103" s="778"/>
      <c r="O103" s="779">
        <v>1050000</v>
      </c>
      <c r="P103" s="779"/>
      <c r="Q103" s="779"/>
      <c r="R103" s="780"/>
      <c r="S103" s="781"/>
      <c r="T103" s="782"/>
      <c r="U103" s="778"/>
      <c r="V103" s="778"/>
      <c r="W103" s="778"/>
      <c r="X103" s="778"/>
      <c r="Y103" s="778"/>
      <c r="Z103" s="778"/>
      <c r="AA103" s="778"/>
      <c r="AB103" s="778"/>
      <c r="AC103" s="778"/>
      <c r="AD103" s="778"/>
      <c r="AE103" s="778"/>
      <c r="AF103" s="778"/>
      <c r="AG103" s="778"/>
      <c r="AH103" s="778"/>
      <c r="AI103" s="778"/>
      <c r="AJ103" s="783"/>
      <c r="AK103" s="781">
        <v>105</v>
      </c>
      <c r="AL103" s="782"/>
      <c r="AM103" s="869">
        <v>1050000</v>
      </c>
      <c r="AN103" s="869"/>
      <c r="AO103" s="869"/>
      <c r="AP103" s="861"/>
      <c r="AQ103" s="781">
        <f t="shared" si="6"/>
        <v>0</v>
      </c>
      <c r="AR103" s="782"/>
      <c r="AS103" s="782"/>
      <c r="AT103" s="869">
        <f t="shared" si="7"/>
        <v>0</v>
      </c>
      <c r="AU103" s="869"/>
      <c r="AV103" s="869"/>
      <c r="AW103" s="869"/>
      <c r="AX103" s="870"/>
    </row>
    <row r="104" spans="1:50" ht="21.75" customHeight="1">
      <c r="A104" s="859" t="s">
        <v>790</v>
      </c>
      <c r="B104" s="860"/>
      <c r="C104" s="860"/>
      <c r="D104" s="860"/>
      <c r="E104" s="860"/>
      <c r="F104" s="775"/>
      <c r="G104" s="775"/>
      <c r="H104" s="775"/>
      <c r="I104" s="775"/>
      <c r="J104" s="775"/>
      <c r="K104" s="775"/>
      <c r="L104" s="776"/>
      <c r="M104" s="777">
        <v>350</v>
      </c>
      <c r="N104" s="778"/>
      <c r="O104" s="779">
        <v>1750000</v>
      </c>
      <c r="P104" s="779"/>
      <c r="Q104" s="779"/>
      <c r="R104" s="780"/>
      <c r="S104" s="781"/>
      <c r="T104" s="782"/>
      <c r="U104" s="778"/>
      <c r="V104" s="778"/>
      <c r="W104" s="778"/>
      <c r="X104" s="778"/>
      <c r="Y104" s="778"/>
      <c r="Z104" s="778"/>
      <c r="AA104" s="778"/>
      <c r="AB104" s="778"/>
      <c r="AC104" s="778"/>
      <c r="AD104" s="778"/>
      <c r="AE104" s="778">
        <v>-25</v>
      </c>
      <c r="AF104" s="778"/>
      <c r="AG104" s="778">
        <v>-125000</v>
      </c>
      <c r="AH104" s="778"/>
      <c r="AI104" s="778"/>
      <c r="AJ104" s="783"/>
      <c r="AK104" s="781">
        <v>321</v>
      </c>
      <c r="AL104" s="782"/>
      <c r="AM104" s="869">
        <v>1065000</v>
      </c>
      <c r="AN104" s="869"/>
      <c r="AO104" s="869"/>
      <c r="AP104" s="861"/>
      <c r="AQ104" s="781">
        <f t="shared" si="6"/>
        <v>-4</v>
      </c>
      <c r="AR104" s="782"/>
      <c r="AS104" s="782"/>
      <c r="AT104" s="869">
        <f t="shared" si="7"/>
        <v>-560000</v>
      </c>
      <c r="AU104" s="869"/>
      <c r="AV104" s="869"/>
      <c r="AW104" s="869"/>
      <c r="AX104" s="870"/>
    </row>
    <row r="105" spans="1:50" ht="21.75" customHeight="1">
      <c r="A105" s="859" t="s">
        <v>791</v>
      </c>
      <c r="B105" s="860"/>
      <c r="C105" s="860"/>
      <c r="D105" s="860"/>
      <c r="E105" s="860"/>
      <c r="F105" s="775"/>
      <c r="G105" s="775"/>
      <c r="H105" s="775"/>
      <c r="I105" s="775"/>
      <c r="J105" s="775"/>
      <c r="K105" s="775"/>
      <c r="L105" s="776"/>
      <c r="M105" s="777">
        <v>120</v>
      </c>
      <c r="N105" s="778"/>
      <c r="O105" s="779">
        <v>600000</v>
      </c>
      <c r="P105" s="779"/>
      <c r="Q105" s="779"/>
      <c r="R105" s="780"/>
      <c r="S105" s="781"/>
      <c r="T105" s="782"/>
      <c r="U105" s="778"/>
      <c r="V105" s="778"/>
      <c r="W105" s="778"/>
      <c r="X105" s="778"/>
      <c r="Y105" s="778"/>
      <c r="Z105" s="778"/>
      <c r="AA105" s="778"/>
      <c r="AB105" s="778"/>
      <c r="AC105" s="778"/>
      <c r="AD105" s="778"/>
      <c r="AE105" s="778"/>
      <c r="AF105" s="778"/>
      <c r="AG105" s="778"/>
      <c r="AH105" s="778"/>
      <c r="AI105" s="778"/>
      <c r="AJ105" s="783"/>
      <c r="AK105" s="781">
        <v>145</v>
      </c>
      <c r="AL105" s="782"/>
      <c r="AM105" s="869">
        <v>725000</v>
      </c>
      <c r="AN105" s="869"/>
      <c r="AO105" s="869"/>
      <c r="AP105" s="861"/>
      <c r="AQ105" s="781">
        <f t="shared" si="6"/>
        <v>25</v>
      </c>
      <c r="AR105" s="782"/>
      <c r="AS105" s="782"/>
      <c r="AT105" s="869">
        <f t="shared" si="7"/>
        <v>125000</v>
      </c>
      <c r="AU105" s="869"/>
      <c r="AV105" s="869"/>
      <c r="AW105" s="869"/>
      <c r="AX105" s="870"/>
    </row>
    <row r="106" spans="1:50" ht="21.75" customHeight="1">
      <c r="A106" s="859" t="s">
        <v>792</v>
      </c>
      <c r="B106" s="860"/>
      <c r="C106" s="860"/>
      <c r="D106" s="860"/>
      <c r="E106" s="860"/>
      <c r="F106" s="775"/>
      <c r="G106" s="775"/>
      <c r="H106" s="775"/>
      <c r="I106" s="775"/>
      <c r="J106" s="775"/>
      <c r="K106" s="775"/>
      <c r="L106" s="776"/>
      <c r="M106" s="777">
        <v>3</v>
      </c>
      <c r="N106" s="778"/>
      <c r="O106" s="779">
        <v>30000</v>
      </c>
      <c r="P106" s="779"/>
      <c r="Q106" s="779"/>
      <c r="R106" s="780"/>
      <c r="S106" s="781"/>
      <c r="T106" s="782"/>
      <c r="U106" s="778"/>
      <c r="V106" s="778"/>
      <c r="W106" s="778"/>
      <c r="X106" s="778"/>
      <c r="Y106" s="778"/>
      <c r="Z106" s="778"/>
      <c r="AA106" s="778"/>
      <c r="AB106" s="778"/>
      <c r="AC106" s="778"/>
      <c r="AD106" s="778"/>
      <c r="AE106" s="778"/>
      <c r="AF106" s="778"/>
      <c r="AG106" s="778"/>
      <c r="AH106" s="778"/>
      <c r="AI106" s="778"/>
      <c r="AJ106" s="783"/>
      <c r="AK106" s="781">
        <v>3</v>
      </c>
      <c r="AL106" s="782"/>
      <c r="AM106" s="869">
        <v>30000</v>
      </c>
      <c r="AN106" s="869"/>
      <c r="AO106" s="869"/>
      <c r="AP106" s="861"/>
      <c r="AQ106" s="781">
        <f t="shared" si="6"/>
        <v>0</v>
      </c>
      <c r="AR106" s="782"/>
      <c r="AS106" s="782"/>
      <c r="AT106" s="869">
        <f t="shared" si="7"/>
        <v>0</v>
      </c>
      <c r="AU106" s="869"/>
      <c r="AV106" s="869"/>
      <c r="AW106" s="869"/>
      <c r="AX106" s="870"/>
    </row>
    <row r="107" spans="1:50" ht="21.75" customHeight="1">
      <c r="A107" s="859" t="s">
        <v>793</v>
      </c>
      <c r="B107" s="860"/>
      <c r="C107" s="860"/>
      <c r="D107" s="860"/>
      <c r="E107" s="860"/>
      <c r="F107" s="775"/>
      <c r="G107" s="775"/>
      <c r="H107" s="775"/>
      <c r="I107" s="775"/>
      <c r="J107" s="775"/>
      <c r="K107" s="775"/>
      <c r="L107" s="776"/>
      <c r="M107" s="777">
        <v>1</v>
      </c>
      <c r="N107" s="778"/>
      <c r="O107" s="779">
        <v>10000</v>
      </c>
      <c r="P107" s="779"/>
      <c r="Q107" s="779"/>
      <c r="R107" s="780"/>
      <c r="S107" s="781"/>
      <c r="T107" s="782"/>
      <c r="U107" s="778"/>
      <c r="V107" s="778"/>
      <c r="W107" s="778"/>
      <c r="X107" s="778"/>
      <c r="Y107" s="778"/>
      <c r="Z107" s="778"/>
      <c r="AA107" s="778"/>
      <c r="AB107" s="778"/>
      <c r="AC107" s="778"/>
      <c r="AD107" s="778"/>
      <c r="AE107" s="778"/>
      <c r="AF107" s="778"/>
      <c r="AG107" s="778"/>
      <c r="AH107" s="778"/>
      <c r="AI107" s="778"/>
      <c r="AJ107" s="783"/>
      <c r="AK107" s="781">
        <v>0</v>
      </c>
      <c r="AL107" s="782"/>
      <c r="AM107" s="869">
        <v>0</v>
      </c>
      <c r="AN107" s="869"/>
      <c r="AO107" s="869"/>
      <c r="AP107" s="861"/>
      <c r="AQ107" s="781">
        <f t="shared" si="6"/>
        <v>-1</v>
      </c>
      <c r="AR107" s="782"/>
      <c r="AS107" s="782"/>
      <c r="AT107" s="869">
        <f t="shared" si="7"/>
        <v>-10000</v>
      </c>
      <c r="AU107" s="869"/>
      <c r="AV107" s="869"/>
      <c r="AW107" s="869"/>
      <c r="AX107" s="870"/>
    </row>
    <row r="108" spans="1:50" ht="21.75" customHeight="1">
      <c r="A108" s="859" t="s">
        <v>794</v>
      </c>
      <c r="B108" s="860"/>
      <c r="C108" s="860"/>
      <c r="D108" s="860"/>
      <c r="E108" s="860"/>
      <c r="F108" s="775"/>
      <c r="G108" s="775"/>
      <c r="H108" s="775"/>
      <c r="I108" s="775"/>
      <c r="J108" s="775"/>
      <c r="K108" s="775"/>
      <c r="L108" s="776"/>
      <c r="M108" s="777">
        <v>1</v>
      </c>
      <c r="N108" s="778"/>
      <c r="O108" s="779">
        <v>309333</v>
      </c>
      <c r="P108" s="779"/>
      <c r="Q108" s="779"/>
      <c r="R108" s="780"/>
      <c r="S108" s="781"/>
      <c r="T108" s="782"/>
      <c r="U108" s="778"/>
      <c r="V108" s="778"/>
      <c r="W108" s="778"/>
      <c r="X108" s="778"/>
      <c r="Y108" s="778"/>
      <c r="Z108" s="778"/>
      <c r="AA108" s="778"/>
      <c r="AB108" s="778"/>
      <c r="AC108" s="778"/>
      <c r="AD108" s="778"/>
      <c r="AE108" s="778"/>
      <c r="AF108" s="778"/>
      <c r="AG108" s="778"/>
      <c r="AH108" s="778"/>
      <c r="AI108" s="778"/>
      <c r="AJ108" s="783"/>
      <c r="AK108" s="781">
        <v>1</v>
      </c>
      <c r="AL108" s="782"/>
      <c r="AM108" s="869">
        <v>309333</v>
      </c>
      <c r="AN108" s="869"/>
      <c r="AO108" s="869"/>
      <c r="AP108" s="861"/>
      <c r="AQ108" s="781">
        <f t="shared" si="6"/>
        <v>0</v>
      </c>
      <c r="AR108" s="782"/>
      <c r="AS108" s="782"/>
      <c r="AT108" s="869">
        <f t="shared" si="7"/>
        <v>0</v>
      </c>
      <c r="AU108" s="869"/>
      <c r="AV108" s="869"/>
      <c r="AW108" s="869"/>
      <c r="AX108" s="870"/>
    </row>
    <row r="109" spans="1:50" ht="21.75" customHeight="1">
      <c r="A109" s="831" t="s">
        <v>795</v>
      </c>
      <c r="B109" s="873"/>
      <c r="C109" s="873"/>
      <c r="D109" s="873"/>
      <c r="E109" s="873"/>
      <c r="F109" s="775"/>
      <c r="G109" s="775"/>
      <c r="H109" s="775"/>
      <c r="I109" s="775"/>
      <c r="J109" s="775"/>
      <c r="K109" s="775"/>
      <c r="L109" s="776"/>
      <c r="M109" s="827">
        <v>0</v>
      </c>
      <c r="N109" s="828"/>
      <c r="O109" s="861">
        <v>0</v>
      </c>
      <c r="P109" s="862"/>
      <c r="Q109" s="862"/>
      <c r="R109" s="863"/>
      <c r="S109" s="864"/>
      <c r="T109" s="865"/>
      <c r="U109" s="866"/>
      <c r="V109" s="867"/>
      <c r="W109" s="867"/>
      <c r="X109" s="865"/>
      <c r="Y109" s="866"/>
      <c r="Z109" s="865"/>
      <c r="AA109" s="866"/>
      <c r="AB109" s="867"/>
      <c r="AC109" s="867"/>
      <c r="AD109" s="865"/>
      <c r="AE109" s="866"/>
      <c r="AF109" s="865"/>
      <c r="AG109" s="866"/>
      <c r="AH109" s="867"/>
      <c r="AI109" s="867"/>
      <c r="AJ109" s="868"/>
      <c r="AK109" s="827">
        <v>1</v>
      </c>
      <c r="AL109" s="828"/>
      <c r="AM109" s="861">
        <v>80000</v>
      </c>
      <c r="AN109" s="862"/>
      <c r="AO109" s="862"/>
      <c r="AP109" s="862"/>
      <c r="AQ109" s="781">
        <f t="shared" si="6"/>
        <v>1</v>
      </c>
      <c r="AR109" s="782"/>
      <c r="AS109" s="782"/>
      <c r="AT109" s="869">
        <f t="shared" si="7"/>
        <v>80000</v>
      </c>
      <c r="AU109" s="869"/>
      <c r="AV109" s="869"/>
      <c r="AW109" s="869"/>
      <c r="AX109" s="870"/>
    </row>
    <row r="110" spans="1:50" ht="21.75" customHeight="1">
      <c r="A110" s="831" t="s">
        <v>796</v>
      </c>
      <c r="B110" s="873"/>
      <c r="C110" s="873"/>
      <c r="D110" s="873"/>
      <c r="E110" s="873"/>
      <c r="F110" s="775"/>
      <c r="G110" s="775"/>
      <c r="H110" s="775"/>
      <c r="I110" s="775"/>
      <c r="J110" s="775"/>
      <c r="K110" s="775"/>
      <c r="L110" s="776"/>
      <c r="M110" s="827">
        <v>0</v>
      </c>
      <c r="N110" s="828"/>
      <c r="O110" s="861">
        <v>0</v>
      </c>
      <c r="P110" s="862"/>
      <c r="Q110" s="862"/>
      <c r="R110" s="863"/>
      <c r="S110" s="864"/>
      <c r="T110" s="865"/>
      <c r="U110" s="866"/>
      <c r="V110" s="867"/>
      <c r="W110" s="867"/>
      <c r="X110" s="865"/>
      <c r="Y110" s="866"/>
      <c r="Z110" s="865"/>
      <c r="AA110" s="866"/>
      <c r="AB110" s="867"/>
      <c r="AC110" s="867"/>
      <c r="AD110" s="865"/>
      <c r="AE110" s="866"/>
      <c r="AF110" s="865"/>
      <c r="AG110" s="866"/>
      <c r="AH110" s="867"/>
      <c r="AI110" s="867"/>
      <c r="AJ110" s="868"/>
      <c r="AK110" s="827">
        <v>1</v>
      </c>
      <c r="AL110" s="828"/>
      <c r="AM110" s="861">
        <v>80000</v>
      </c>
      <c r="AN110" s="862"/>
      <c r="AO110" s="862"/>
      <c r="AP110" s="863"/>
      <c r="AQ110" s="827">
        <f>AK110-(M110+S110+Y110+AE110)</f>
        <v>1</v>
      </c>
      <c r="AR110" s="874"/>
      <c r="AS110" s="828"/>
      <c r="AT110" s="861">
        <f>AM110-(O110+U110+AA110+AG110)</f>
        <v>80000</v>
      </c>
      <c r="AU110" s="862"/>
      <c r="AV110" s="862"/>
      <c r="AW110" s="862"/>
      <c r="AX110" s="863"/>
    </row>
    <row r="111" spans="1:50" ht="21.75" customHeight="1">
      <c r="A111" s="859" t="s">
        <v>797</v>
      </c>
      <c r="B111" s="860"/>
      <c r="C111" s="860"/>
      <c r="D111" s="860"/>
      <c r="E111" s="860"/>
      <c r="F111" s="775"/>
      <c r="G111" s="775"/>
      <c r="H111" s="775"/>
      <c r="I111" s="775"/>
      <c r="J111" s="775"/>
      <c r="K111" s="775"/>
      <c r="L111" s="776"/>
      <c r="M111" s="777">
        <v>3</v>
      </c>
      <c r="N111" s="778"/>
      <c r="O111" s="779">
        <v>1206400</v>
      </c>
      <c r="P111" s="779"/>
      <c r="Q111" s="779"/>
      <c r="R111" s="780"/>
      <c r="S111" s="781"/>
      <c r="T111" s="782"/>
      <c r="U111" s="778"/>
      <c r="V111" s="778"/>
      <c r="W111" s="778"/>
      <c r="X111" s="778"/>
      <c r="Y111" s="778"/>
      <c r="Z111" s="778"/>
      <c r="AA111" s="778"/>
      <c r="AB111" s="778"/>
      <c r="AC111" s="778"/>
      <c r="AD111" s="778"/>
      <c r="AE111" s="778"/>
      <c r="AF111" s="778"/>
      <c r="AG111" s="778"/>
      <c r="AH111" s="778"/>
      <c r="AI111" s="778"/>
      <c r="AJ111" s="783"/>
      <c r="AK111" s="781">
        <v>3</v>
      </c>
      <c r="AL111" s="782"/>
      <c r="AM111" s="869">
        <v>1206400</v>
      </c>
      <c r="AN111" s="869"/>
      <c r="AO111" s="869"/>
      <c r="AP111" s="861"/>
      <c r="AQ111" s="781">
        <f t="shared" si="6"/>
        <v>0</v>
      </c>
      <c r="AR111" s="782"/>
      <c r="AS111" s="782"/>
      <c r="AT111" s="869">
        <f t="shared" si="7"/>
        <v>0</v>
      </c>
      <c r="AU111" s="869"/>
      <c r="AV111" s="869"/>
      <c r="AW111" s="869"/>
      <c r="AX111" s="870"/>
    </row>
    <row r="112" spans="1:50" ht="21.75" customHeight="1">
      <c r="A112" s="859" t="s">
        <v>798</v>
      </c>
      <c r="B112" s="860"/>
      <c r="C112" s="860"/>
      <c r="D112" s="860"/>
      <c r="E112" s="860"/>
      <c r="F112" s="775"/>
      <c r="G112" s="775"/>
      <c r="H112" s="775"/>
      <c r="I112" s="775"/>
      <c r="J112" s="775"/>
      <c r="K112" s="775"/>
      <c r="L112" s="776"/>
      <c r="M112" s="777">
        <v>2</v>
      </c>
      <c r="N112" s="778"/>
      <c r="O112" s="779">
        <v>804267</v>
      </c>
      <c r="P112" s="779"/>
      <c r="Q112" s="779"/>
      <c r="R112" s="780"/>
      <c r="S112" s="781"/>
      <c r="T112" s="782"/>
      <c r="U112" s="778"/>
      <c r="V112" s="778"/>
      <c r="W112" s="778"/>
      <c r="X112" s="778"/>
      <c r="Y112" s="778"/>
      <c r="Z112" s="778"/>
      <c r="AA112" s="778"/>
      <c r="AB112" s="778"/>
      <c r="AC112" s="778"/>
      <c r="AD112" s="778"/>
      <c r="AE112" s="778"/>
      <c r="AF112" s="778"/>
      <c r="AG112" s="778"/>
      <c r="AH112" s="778"/>
      <c r="AI112" s="778"/>
      <c r="AJ112" s="783"/>
      <c r="AK112" s="781">
        <v>2</v>
      </c>
      <c r="AL112" s="782"/>
      <c r="AM112" s="869">
        <v>804267</v>
      </c>
      <c r="AN112" s="869"/>
      <c r="AO112" s="869"/>
      <c r="AP112" s="861"/>
      <c r="AQ112" s="781">
        <f t="shared" si="6"/>
        <v>0</v>
      </c>
      <c r="AR112" s="782"/>
      <c r="AS112" s="782"/>
      <c r="AT112" s="869">
        <f t="shared" si="7"/>
        <v>0</v>
      </c>
      <c r="AU112" s="869"/>
      <c r="AV112" s="869"/>
      <c r="AW112" s="869"/>
      <c r="AX112" s="870"/>
    </row>
    <row r="113" spans="1:50" ht="21.75" customHeight="1">
      <c r="A113" s="831" t="s">
        <v>799</v>
      </c>
      <c r="B113" s="873"/>
      <c r="C113" s="873"/>
      <c r="D113" s="873"/>
      <c r="E113" s="873"/>
      <c r="F113" s="775"/>
      <c r="G113" s="775"/>
      <c r="H113" s="775"/>
      <c r="I113" s="775"/>
      <c r="J113" s="775"/>
      <c r="K113" s="775"/>
      <c r="L113" s="776"/>
      <c r="M113" s="827">
        <v>0</v>
      </c>
      <c r="N113" s="828"/>
      <c r="O113" s="861">
        <v>0</v>
      </c>
      <c r="P113" s="862"/>
      <c r="Q113" s="862"/>
      <c r="R113" s="863"/>
      <c r="S113" s="864"/>
      <c r="T113" s="865"/>
      <c r="U113" s="866"/>
      <c r="V113" s="867"/>
      <c r="W113" s="867"/>
      <c r="X113" s="865"/>
      <c r="Y113" s="866"/>
      <c r="Z113" s="865"/>
      <c r="AA113" s="866"/>
      <c r="AB113" s="867"/>
      <c r="AC113" s="867"/>
      <c r="AD113" s="865"/>
      <c r="AE113" s="866"/>
      <c r="AF113" s="865"/>
      <c r="AG113" s="866"/>
      <c r="AH113" s="867"/>
      <c r="AI113" s="867"/>
      <c r="AJ113" s="868"/>
      <c r="AK113" s="827">
        <v>1</v>
      </c>
      <c r="AL113" s="828"/>
      <c r="AM113" s="861">
        <v>128000</v>
      </c>
      <c r="AN113" s="862"/>
      <c r="AO113" s="862"/>
      <c r="AP113" s="862"/>
      <c r="AQ113" s="781">
        <f t="shared" si="6"/>
        <v>1</v>
      </c>
      <c r="AR113" s="782"/>
      <c r="AS113" s="782"/>
      <c r="AT113" s="869">
        <f t="shared" si="7"/>
        <v>128000</v>
      </c>
      <c r="AU113" s="869"/>
      <c r="AV113" s="869"/>
      <c r="AW113" s="869"/>
      <c r="AX113" s="870"/>
    </row>
    <row r="114" spans="1:50" ht="21.75" customHeight="1">
      <c r="A114" s="859" t="s">
        <v>800</v>
      </c>
      <c r="B114" s="860"/>
      <c r="C114" s="860"/>
      <c r="D114" s="860"/>
      <c r="E114" s="860"/>
      <c r="F114" s="775"/>
      <c r="G114" s="775"/>
      <c r="H114" s="775"/>
      <c r="I114" s="775"/>
      <c r="J114" s="775"/>
      <c r="K114" s="775"/>
      <c r="L114" s="776"/>
      <c r="M114" s="777">
        <v>2</v>
      </c>
      <c r="N114" s="778"/>
      <c r="O114" s="779">
        <v>256000</v>
      </c>
      <c r="P114" s="779"/>
      <c r="Q114" s="779"/>
      <c r="R114" s="780"/>
      <c r="S114" s="781"/>
      <c r="T114" s="782"/>
      <c r="U114" s="778"/>
      <c r="V114" s="778"/>
      <c r="W114" s="778"/>
      <c r="X114" s="778"/>
      <c r="Y114" s="778"/>
      <c r="Z114" s="778"/>
      <c r="AA114" s="778"/>
      <c r="AB114" s="778"/>
      <c r="AC114" s="778"/>
      <c r="AD114" s="778"/>
      <c r="AE114" s="778"/>
      <c r="AF114" s="778"/>
      <c r="AG114" s="778"/>
      <c r="AH114" s="778"/>
      <c r="AI114" s="778"/>
      <c r="AJ114" s="783"/>
      <c r="AK114" s="781">
        <v>2</v>
      </c>
      <c r="AL114" s="782"/>
      <c r="AM114" s="869">
        <v>256000</v>
      </c>
      <c r="AN114" s="869"/>
      <c r="AO114" s="869"/>
      <c r="AP114" s="861"/>
      <c r="AQ114" s="781">
        <f t="shared" si="6"/>
        <v>0</v>
      </c>
      <c r="AR114" s="782"/>
      <c r="AS114" s="782"/>
      <c r="AT114" s="869">
        <f t="shared" si="7"/>
        <v>0</v>
      </c>
      <c r="AU114" s="869"/>
      <c r="AV114" s="869"/>
      <c r="AW114" s="869"/>
      <c r="AX114" s="870"/>
    </row>
    <row r="115" spans="1:50" ht="21.75" customHeight="1">
      <c r="A115" s="859" t="s">
        <v>801</v>
      </c>
      <c r="B115" s="860"/>
      <c r="C115" s="860"/>
      <c r="D115" s="860"/>
      <c r="E115" s="860"/>
      <c r="F115" s="775"/>
      <c r="G115" s="775"/>
      <c r="H115" s="775"/>
      <c r="I115" s="775"/>
      <c r="J115" s="775"/>
      <c r="K115" s="775"/>
      <c r="L115" s="776"/>
      <c r="M115" s="777">
        <v>11</v>
      </c>
      <c r="N115" s="778"/>
      <c r="O115" s="779">
        <v>3062400</v>
      </c>
      <c r="P115" s="779"/>
      <c r="Q115" s="779"/>
      <c r="R115" s="780"/>
      <c r="S115" s="781"/>
      <c r="T115" s="782"/>
      <c r="U115" s="778"/>
      <c r="V115" s="778"/>
      <c r="W115" s="778"/>
      <c r="X115" s="778"/>
      <c r="Y115" s="778"/>
      <c r="Z115" s="778"/>
      <c r="AA115" s="778"/>
      <c r="AB115" s="778"/>
      <c r="AC115" s="778"/>
      <c r="AD115" s="778"/>
      <c r="AE115" s="778"/>
      <c r="AF115" s="778"/>
      <c r="AG115" s="778"/>
      <c r="AH115" s="778"/>
      <c r="AI115" s="778"/>
      <c r="AJ115" s="783"/>
      <c r="AK115" s="781">
        <v>15</v>
      </c>
      <c r="AL115" s="782"/>
      <c r="AM115" s="869">
        <v>4176000</v>
      </c>
      <c r="AN115" s="869"/>
      <c r="AO115" s="869"/>
      <c r="AP115" s="861"/>
      <c r="AQ115" s="781">
        <f t="shared" si="6"/>
        <v>4</v>
      </c>
      <c r="AR115" s="782"/>
      <c r="AS115" s="782"/>
      <c r="AT115" s="869">
        <f t="shared" si="7"/>
        <v>1113600</v>
      </c>
      <c r="AU115" s="869"/>
      <c r="AV115" s="869"/>
      <c r="AW115" s="869"/>
      <c r="AX115" s="870"/>
    </row>
    <row r="116" spans="1:50" ht="21.75" customHeight="1" thickBot="1">
      <c r="A116" s="875" t="s">
        <v>802</v>
      </c>
      <c r="B116" s="876"/>
      <c r="C116" s="876"/>
      <c r="D116" s="876"/>
      <c r="E116" s="876"/>
      <c r="F116" s="787"/>
      <c r="G116" s="787"/>
      <c r="H116" s="787"/>
      <c r="I116" s="787"/>
      <c r="J116" s="787"/>
      <c r="K116" s="787"/>
      <c r="L116" s="788"/>
      <c r="M116" s="777">
        <v>19</v>
      </c>
      <c r="N116" s="778"/>
      <c r="O116" s="779">
        <v>5289600</v>
      </c>
      <c r="P116" s="779"/>
      <c r="Q116" s="779"/>
      <c r="R116" s="780"/>
      <c r="S116" s="781"/>
      <c r="T116" s="782"/>
      <c r="U116" s="778"/>
      <c r="V116" s="778"/>
      <c r="W116" s="778"/>
      <c r="X116" s="778"/>
      <c r="Y116" s="778"/>
      <c r="Z116" s="778"/>
      <c r="AA116" s="778"/>
      <c r="AB116" s="778"/>
      <c r="AC116" s="778"/>
      <c r="AD116" s="778"/>
      <c r="AE116" s="778"/>
      <c r="AF116" s="778"/>
      <c r="AG116" s="778"/>
      <c r="AH116" s="778"/>
      <c r="AI116" s="778"/>
      <c r="AJ116" s="783"/>
      <c r="AK116" s="781">
        <v>29</v>
      </c>
      <c r="AL116" s="782"/>
      <c r="AM116" s="869">
        <v>8073600</v>
      </c>
      <c r="AN116" s="869"/>
      <c r="AO116" s="869"/>
      <c r="AP116" s="861"/>
      <c r="AQ116" s="877">
        <f t="shared" si="6"/>
        <v>10</v>
      </c>
      <c r="AR116" s="878"/>
      <c r="AS116" s="878"/>
      <c r="AT116" s="879">
        <f t="shared" si="7"/>
        <v>2784000</v>
      </c>
      <c r="AU116" s="879"/>
      <c r="AV116" s="879"/>
      <c r="AW116" s="879"/>
      <c r="AX116" s="880"/>
    </row>
    <row r="117" spans="1:50" ht="21.75" customHeight="1" thickBot="1">
      <c r="A117" s="838" t="s">
        <v>734</v>
      </c>
      <c r="B117" s="839"/>
      <c r="C117" s="839"/>
      <c r="D117" s="839"/>
      <c r="E117" s="839"/>
      <c r="F117" s="795"/>
      <c r="G117" s="795"/>
      <c r="H117" s="795"/>
      <c r="I117" s="795"/>
      <c r="J117" s="795"/>
      <c r="K117" s="795"/>
      <c r="L117" s="796"/>
      <c r="M117" s="840">
        <f>SUM(M91:N116)</f>
        <v>129208</v>
      </c>
      <c r="N117" s="841"/>
      <c r="O117" s="841">
        <f>SUM(O91:R116)</f>
        <v>1072980183</v>
      </c>
      <c r="P117" s="841"/>
      <c r="Q117" s="841"/>
      <c r="R117" s="842"/>
      <c r="S117" s="850" t="e">
        <f>SUM(S91:S116)</f>
        <v>#REF!</v>
      </c>
      <c r="T117" s="847"/>
      <c r="U117" s="847" t="e">
        <f>SUM(U91:U116)</f>
        <v>#REF!</v>
      </c>
      <c r="V117" s="847"/>
      <c r="W117" s="847"/>
      <c r="X117" s="847"/>
      <c r="Y117" s="847" t="e">
        <f>SUM(Y91:Y116)</f>
        <v>#REF!</v>
      </c>
      <c r="Z117" s="847"/>
      <c r="AA117" s="847" t="e">
        <f>SUM(AA91:AA116)</f>
        <v>#REF!</v>
      </c>
      <c r="AB117" s="847"/>
      <c r="AC117" s="847"/>
      <c r="AD117" s="847"/>
      <c r="AE117" s="847">
        <f>SUM(AE91:AF116)</f>
        <v>-117</v>
      </c>
      <c r="AF117" s="847"/>
      <c r="AG117" s="841">
        <f>SUM(AG91:AJ116)</f>
        <v>-7986000</v>
      </c>
      <c r="AH117" s="847"/>
      <c r="AI117" s="847"/>
      <c r="AJ117" s="881"/>
      <c r="AK117" s="840">
        <f>SUM(AK91:AL116)</f>
        <v>129507</v>
      </c>
      <c r="AL117" s="841"/>
      <c r="AM117" s="841">
        <f>SUM(AM91:AP116)</f>
        <v>1071874056</v>
      </c>
      <c r="AN117" s="841"/>
      <c r="AO117" s="841"/>
      <c r="AP117" s="842"/>
      <c r="AQ117" s="805">
        <f>SUM(AQ91:AQ116)</f>
        <v>416</v>
      </c>
      <c r="AR117" s="806"/>
      <c r="AS117" s="807"/>
      <c r="AT117" s="848">
        <f>SUM(AT91:AT116)</f>
        <v>6879873</v>
      </c>
      <c r="AU117" s="882"/>
      <c r="AV117" s="882"/>
      <c r="AW117" s="882"/>
      <c r="AX117" s="883"/>
    </row>
    <row r="119" ht="13.5" thickBot="1"/>
    <row r="120" spans="1:50" ht="12.75">
      <c r="A120" s="724" t="s">
        <v>704</v>
      </c>
      <c r="B120" s="725"/>
      <c r="C120" s="725"/>
      <c r="D120" s="725"/>
      <c r="E120" s="725"/>
      <c r="F120" s="725"/>
      <c r="G120" s="725"/>
      <c r="H120" s="725"/>
      <c r="I120" s="725"/>
      <c r="J120" s="725"/>
      <c r="K120" s="725"/>
      <c r="L120" s="726"/>
      <c r="M120" s="724" t="s">
        <v>705</v>
      </c>
      <c r="N120" s="725"/>
      <c r="O120" s="725"/>
      <c r="P120" s="725"/>
      <c r="Q120" s="725"/>
      <c r="R120" s="726"/>
      <c r="S120" s="733" t="s">
        <v>706</v>
      </c>
      <c r="T120" s="734"/>
      <c r="U120" s="734"/>
      <c r="V120" s="734"/>
      <c r="W120" s="734"/>
      <c r="X120" s="734"/>
      <c r="Y120" s="734"/>
      <c r="Z120" s="734"/>
      <c r="AA120" s="734"/>
      <c r="AB120" s="734"/>
      <c r="AC120" s="734"/>
      <c r="AD120" s="734"/>
      <c r="AE120" s="735"/>
      <c r="AF120" s="735"/>
      <c r="AG120" s="735"/>
      <c r="AH120" s="735"/>
      <c r="AI120" s="735"/>
      <c r="AJ120" s="736"/>
      <c r="AK120" s="737" t="s">
        <v>707</v>
      </c>
      <c r="AL120" s="738"/>
      <c r="AM120" s="738"/>
      <c r="AN120" s="738"/>
      <c r="AO120" s="738"/>
      <c r="AP120" s="738"/>
      <c r="AQ120" s="724" t="s">
        <v>708</v>
      </c>
      <c r="AR120" s="725"/>
      <c r="AS120" s="725"/>
      <c r="AT120" s="725"/>
      <c r="AU120" s="725"/>
      <c r="AV120" s="725"/>
      <c r="AW120" s="725"/>
      <c r="AX120" s="726"/>
    </row>
    <row r="121" spans="1:50" ht="12.75">
      <c r="A121" s="727"/>
      <c r="B121" s="728"/>
      <c r="C121" s="728"/>
      <c r="D121" s="728"/>
      <c r="E121" s="728"/>
      <c r="F121" s="728"/>
      <c r="G121" s="728"/>
      <c r="H121" s="728"/>
      <c r="I121" s="728"/>
      <c r="J121" s="728"/>
      <c r="K121" s="728"/>
      <c r="L121" s="729"/>
      <c r="M121" s="730"/>
      <c r="N121" s="731"/>
      <c r="O121" s="731"/>
      <c r="P121" s="731"/>
      <c r="Q121" s="731"/>
      <c r="R121" s="732"/>
      <c r="S121" s="743" t="s">
        <v>709</v>
      </c>
      <c r="T121" s="744"/>
      <c r="U121" s="744"/>
      <c r="V121" s="744"/>
      <c r="W121" s="744"/>
      <c r="X121" s="745"/>
      <c r="Y121" s="744" t="s">
        <v>710</v>
      </c>
      <c r="Z121" s="744"/>
      <c r="AA121" s="744"/>
      <c r="AB121" s="744"/>
      <c r="AC121" s="744"/>
      <c r="AD121" s="745"/>
      <c r="AE121" s="746"/>
      <c r="AF121" s="747"/>
      <c r="AG121" s="747"/>
      <c r="AH121" s="747"/>
      <c r="AI121" s="747"/>
      <c r="AJ121" s="748"/>
      <c r="AK121" s="739"/>
      <c r="AL121" s="740"/>
      <c r="AM121" s="740"/>
      <c r="AN121" s="740"/>
      <c r="AO121" s="740"/>
      <c r="AP121" s="740"/>
      <c r="AQ121" s="730"/>
      <c r="AR121" s="731"/>
      <c r="AS121" s="731"/>
      <c r="AT121" s="731"/>
      <c r="AU121" s="731"/>
      <c r="AV121" s="731"/>
      <c r="AW121" s="731"/>
      <c r="AX121" s="732"/>
    </row>
    <row r="122" spans="1:50" ht="11.25" customHeight="1" thickBot="1">
      <c r="A122" s="730"/>
      <c r="B122" s="731"/>
      <c r="C122" s="731"/>
      <c r="D122" s="731"/>
      <c r="E122" s="731"/>
      <c r="F122" s="731"/>
      <c r="G122" s="731"/>
      <c r="H122" s="731"/>
      <c r="I122" s="731"/>
      <c r="J122" s="731"/>
      <c r="K122" s="731"/>
      <c r="L122" s="732"/>
      <c r="M122" s="749" t="s">
        <v>711</v>
      </c>
      <c r="N122" s="750"/>
      <c r="O122" s="751" t="s">
        <v>712</v>
      </c>
      <c r="P122" s="752"/>
      <c r="Q122" s="752"/>
      <c r="R122" s="753"/>
      <c r="S122" s="754" t="s">
        <v>711</v>
      </c>
      <c r="T122" s="755"/>
      <c r="U122" s="756" t="s">
        <v>712</v>
      </c>
      <c r="V122" s="757"/>
      <c r="W122" s="757"/>
      <c r="X122" s="755"/>
      <c r="Y122" s="751" t="s">
        <v>711</v>
      </c>
      <c r="Z122" s="750"/>
      <c r="AA122" s="751" t="s">
        <v>712</v>
      </c>
      <c r="AB122" s="752"/>
      <c r="AC122" s="752"/>
      <c r="AD122" s="750"/>
      <c r="AE122" s="751" t="s">
        <v>711</v>
      </c>
      <c r="AF122" s="750"/>
      <c r="AG122" s="751" t="s">
        <v>712</v>
      </c>
      <c r="AH122" s="752"/>
      <c r="AI122" s="752"/>
      <c r="AJ122" s="753"/>
      <c r="AK122" s="754" t="s">
        <v>711</v>
      </c>
      <c r="AL122" s="755"/>
      <c r="AM122" s="756" t="s">
        <v>712</v>
      </c>
      <c r="AN122" s="757"/>
      <c r="AO122" s="757"/>
      <c r="AP122" s="758"/>
      <c r="AQ122" s="884" t="s">
        <v>711</v>
      </c>
      <c r="AR122" s="885"/>
      <c r="AS122" s="886"/>
      <c r="AT122" s="887" t="s">
        <v>712</v>
      </c>
      <c r="AU122" s="885"/>
      <c r="AV122" s="885"/>
      <c r="AW122" s="885"/>
      <c r="AX122" s="888"/>
    </row>
    <row r="123" spans="1:50" ht="21.75" customHeight="1" thickBot="1">
      <c r="A123" s="889" t="s">
        <v>735</v>
      </c>
      <c r="B123" s="890"/>
      <c r="C123" s="890"/>
      <c r="D123" s="890"/>
      <c r="E123" s="890"/>
      <c r="F123" s="891"/>
      <c r="G123" s="891"/>
      <c r="H123" s="891"/>
      <c r="I123" s="891"/>
      <c r="J123" s="891"/>
      <c r="K123" s="891"/>
      <c r="L123" s="892"/>
      <c r="M123" s="893">
        <f>M117</f>
        <v>129208</v>
      </c>
      <c r="N123" s="894"/>
      <c r="O123" s="895">
        <f>O117</f>
        <v>1072980183</v>
      </c>
      <c r="P123" s="896"/>
      <c r="Q123" s="896"/>
      <c r="R123" s="897"/>
      <c r="S123" s="843" t="e">
        <f>SUM(#REF!)</f>
        <v>#REF!</v>
      </c>
      <c r="T123" s="844"/>
      <c r="U123" s="845" t="e">
        <f>SUM(#REF!)</f>
        <v>#REF!</v>
      </c>
      <c r="V123" s="846"/>
      <c r="W123" s="846"/>
      <c r="X123" s="844"/>
      <c r="Y123" s="845" t="e">
        <f>SUM(#REF!)</f>
        <v>#REF!</v>
      </c>
      <c r="Z123" s="844"/>
      <c r="AA123" s="845" t="e">
        <f>SUM(#REF!)</f>
        <v>#REF!</v>
      </c>
      <c r="AB123" s="846"/>
      <c r="AC123" s="846"/>
      <c r="AD123" s="844"/>
      <c r="AE123" s="845">
        <f>AE117</f>
        <v>-117</v>
      </c>
      <c r="AF123" s="844"/>
      <c r="AG123" s="895">
        <f>AG117</f>
        <v>-7986000</v>
      </c>
      <c r="AH123" s="896"/>
      <c r="AI123" s="896"/>
      <c r="AJ123" s="897"/>
      <c r="AK123" s="893">
        <f>AK117</f>
        <v>129507</v>
      </c>
      <c r="AL123" s="894"/>
      <c r="AM123" s="895">
        <f>AM117</f>
        <v>1071874056</v>
      </c>
      <c r="AN123" s="896"/>
      <c r="AO123" s="896"/>
      <c r="AP123" s="897"/>
      <c r="AQ123" s="843">
        <f>AQ117</f>
        <v>416</v>
      </c>
      <c r="AR123" s="846"/>
      <c r="AS123" s="844"/>
      <c r="AT123" s="895">
        <f>AT117</f>
        <v>6879873</v>
      </c>
      <c r="AU123" s="896"/>
      <c r="AV123" s="896"/>
      <c r="AW123" s="896"/>
      <c r="AX123" s="897"/>
    </row>
    <row r="124" spans="1:50" ht="21.75" customHeight="1">
      <c r="A124" s="898" t="s">
        <v>803</v>
      </c>
      <c r="B124" s="899"/>
      <c r="C124" s="899"/>
      <c r="D124" s="899"/>
      <c r="E124" s="899"/>
      <c r="F124" s="814"/>
      <c r="G124" s="814"/>
      <c r="H124" s="814"/>
      <c r="I124" s="814"/>
      <c r="J124" s="814"/>
      <c r="K124" s="814"/>
      <c r="L124" s="815"/>
      <c r="M124" s="762">
        <v>18</v>
      </c>
      <c r="N124" s="763"/>
      <c r="O124" s="764">
        <v>1152000</v>
      </c>
      <c r="P124" s="764"/>
      <c r="Q124" s="764"/>
      <c r="R124" s="765"/>
      <c r="S124" s="766"/>
      <c r="T124" s="767"/>
      <c r="U124" s="763"/>
      <c r="V124" s="763"/>
      <c r="W124" s="763"/>
      <c r="X124" s="763"/>
      <c r="Y124" s="763"/>
      <c r="Z124" s="763"/>
      <c r="AA124" s="763"/>
      <c r="AB124" s="763"/>
      <c r="AC124" s="763"/>
      <c r="AD124" s="763"/>
      <c r="AE124" s="763"/>
      <c r="AF124" s="763"/>
      <c r="AG124" s="763"/>
      <c r="AH124" s="763"/>
      <c r="AI124" s="763"/>
      <c r="AJ124" s="768"/>
      <c r="AK124" s="762">
        <v>31</v>
      </c>
      <c r="AL124" s="763"/>
      <c r="AM124" s="853">
        <v>1984000</v>
      </c>
      <c r="AN124" s="853"/>
      <c r="AO124" s="853"/>
      <c r="AP124" s="854"/>
      <c r="AQ124" s="770">
        <f>AK124-(M124+S124+Y124+AE124)</f>
        <v>13</v>
      </c>
      <c r="AR124" s="771"/>
      <c r="AS124" s="771"/>
      <c r="AT124" s="772">
        <f>AM124-(O124+U124+AA124+AG124)</f>
        <v>832000</v>
      </c>
      <c r="AU124" s="771"/>
      <c r="AV124" s="771"/>
      <c r="AW124" s="771"/>
      <c r="AX124" s="773"/>
    </row>
    <row r="125" spans="1:50" ht="21.75" customHeight="1">
      <c r="A125" s="816" t="s">
        <v>804</v>
      </c>
      <c r="B125" s="817"/>
      <c r="C125" s="817"/>
      <c r="D125" s="817"/>
      <c r="E125" s="817"/>
      <c r="F125" s="775"/>
      <c r="G125" s="775"/>
      <c r="H125" s="775"/>
      <c r="I125" s="775"/>
      <c r="J125" s="775"/>
      <c r="K125" s="775"/>
      <c r="L125" s="776"/>
      <c r="M125" s="777">
        <v>26</v>
      </c>
      <c r="N125" s="778"/>
      <c r="O125" s="779">
        <v>1664000</v>
      </c>
      <c r="P125" s="779"/>
      <c r="Q125" s="779"/>
      <c r="R125" s="780"/>
      <c r="S125" s="781"/>
      <c r="T125" s="782"/>
      <c r="U125" s="778"/>
      <c r="V125" s="778"/>
      <c r="W125" s="778"/>
      <c r="X125" s="778"/>
      <c r="Y125" s="778"/>
      <c r="Z125" s="778"/>
      <c r="AA125" s="778"/>
      <c r="AB125" s="778"/>
      <c r="AC125" s="778"/>
      <c r="AD125" s="778"/>
      <c r="AE125" s="778"/>
      <c r="AF125" s="778"/>
      <c r="AG125" s="778"/>
      <c r="AH125" s="778"/>
      <c r="AI125" s="778"/>
      <c r="AJ125" s="783"/>
      <c r="AK125" s="777">
        <v>32</v>
      </c>
      <c r="AL125" s="778"/>
      <c r="AM125" s="869">
        <v>2048000</v>
      </c>
      <c r="AN125" s="869"/>
      <c r="AO125" s="869"/>
      <c r="AP125" s="861"/>
      <c r="AQ125" s="777">
        <f aca="true" t="shared" si="8" ref="AQ125:AQ139">AK125-(M125+S125+Y125+AE125)</f>
        <v>6</v>
      </c>
      <c r="AR125" s="778"/>
      <c r="AS125" s="778"/>
      <c r="AT125" s="779">
        <f aca="true" t="shared" si="9" ref="AT125:AT139">AM125-(O125+U125+AA125+AG125)</f>
        <v>384000</v>
      </c>
      <c r="AU125" s="778"/>
      <c r="AV125" s="778"/>
      <c r="AW125" s="778"/>
      <c r="AX125" s="783"/>
    </row>
    <row r="126" spans="1:50" ht="21.75" customHeight="1">
      <c r="A126" s="831" t="s">
        <v>805</v>
      </c>
      <c r="B126" s="832"/>
      <c r="C126" s="832"/>
      <c r="D126" s="832"/>
      <c r="E126" s="832"/>
      <c r="F126" s="775"/>
      <c r="G126" s="775"/>
      <c r="H126" s="775"/>
      <c r="I126" s="775"/>
      <c r="J126" s="775"/>
      <c r="K126" s="775"/>
      <c r="L126" s="776"/>
      <c r="M126" s="777">
        <v>27</v>
      </c>
      <c r="N126" s="778"/>
      <c r="O126" s="779">
        <v>6681600</v>
      </c>
      <c r="P126" s="779"/>
      <c r="Q126" s="779"/>
      <c r="R126" s="780"/>
      <c r="S126" s="781"/>
      <c r="T126" s="782"/>
      <c r="U126" s="778"/>
      <c r="V126" s="778"/>
      <c r="W126" s="778"/>
      <c r="X126" s="778"/>
      <c r="Y126" s="778"/>
      <c r="Z126" s="778"/>
      <c r="AA126" s="778"/>
      <c r="AB126" s="778"/>
      <c r="AC126" s="778"/>
      <c r="AD126" s="778"/>
      <c r="AE126" s="778"/>
      <c r="AF126" s="778"/>
      <c r="AG126" s="778"/>
      <c r="AH126" s="778"/>
      <c r="AI126" s="778"/>
      <c r="AJ126" s="783"/>
      <c r="AK126" s="777">
        <v>19</v>
      </c>
      <c r="AL126" s="778"/>
      <c r="AM126" s="869">
        <v>4701867</v>
      </c>
      <c r="AN126" s="869"/>
      <c r="AO126" s="869"/>
      <c r="AP126" s="861"/>
      <c r="AQ126" s="777">
        <f t="shared" si="8"/>
        <v>-8</v>
      </c>
      <c r="AR126" s="778"/>
      <c r="AS126" s="778"/>
      <c r="AT126" s="779">
        <f t="shared" si="9"/>
        <v>-1979733</v>
      </c>
      <c r="AU126" s="778"/>
      <c r="AV126" s="778"/>
      <c r="AW126" s="778"/>
      <c r="AX126" s="783"/>
    </row>
    <row r="127" spans="1:50" ht="21.75" customHeight="1">
      <c r="A127" s="831" t="s">
        <v>806</v>
      </c>
      <c r="B127" s="832"/>
      <c r="C127" s="832"/>
      <c r="D127" s="832"/>
      <c r="E127" s="832"/>
      <c r="F127" s="775"/>
      <c r="G127" s="775"/>
      <c r="H127" s="775"/>
      <c r="I127" s="775"/>
      <c r="J127" s="775"/>
      <c r="K127" s="775"/>
      <c r="L127" s="776"/>
      <c r="M127" s="777">
        <v>16</v>
      </c>
      <c r="N127" s="778"/>
      <c r="O127" s="779">
        <v>1024000</v>
      </c>
      <c r="P127" s="779"/>
      <c r="Q127" s="779"/>
      <c r="R127" s="780"/>
      <c r="S127" s="781"/>
      <c r="T127" s="782"/>
      <c r="U127" s="778"/>
      <c r="V127" s="778"/>
      <c r="W127" s="778"/>
      <c r="X127" s="778"/>
      <c r="Y127" s="778"/>
      <c r="Z127" s="778"/>
      <c r="AA127" s="778"/>
      <c r="AB127" s="778"/>
      <c r="AC127" s="778"/>
      <c r="AD127" s="778"/>
      <c r="AE127" s="778"/>
      <c r="AF127" s="778"/>
      <c r="AG127" s="778"/>
      <c r="AH127" s="778"/>
      <c r="AI127" s="778"/>
      <c r="AJ127" s="783"/>
      <c r="AK127" s="777">
        <v>0</v>
      </c>
      <c r="AL127" s="778"/>
      <c r="AM127" s="869">
        <v>0</v>
      </c>
      <c r="AN127" s="869"/>
      <c r="AO127" s="869"/>
      <c r="AP127" s="861"/>
      <c r="AQ127" s="777">
        <f t="shared" si="8"/>
        <v>-16</v>
      </c>
      <c r="AR127" s="778"/>
      <c r="AS127" s="778"/>
      <c r="AT127" s="779">
        <f t="shared" si="9"/>
        <v>-1024000</v>
      </c>
      <c r="AU127" s="778"/>
      <c r="AV127" s="778"/>
      <c r="AW127" s="778"/>
      <c r="AX127" s="783"/>
    </row>
    <row r="128" spans="1:50" ht="21.75" customHeight="1">
      <c r="A128" s="831" t="s">
        <v>807</v>
      </c>
      <c r="B128" s="832"/>
      <c r="C128" s="832"/>
      <c r="D128" s="832"/>
      <c r="E128" s="832"/>
      <c r="F128" s="775"/>
      <c r="G128" s="775"/>
      <c r="H128" s="775"/>
      <c r="I128" s="775"/>
      <c r="J128" s="775"/>
      <c r="K128" s="775"/>
      <c r="L128" s="776"/>
      <c r="M128" s="777">
        <v>26</v>
      </c>
      <c r="N128" s="778"/>
      <c r="O128" s="779">
        <v>1430000</v>
      </c>
      <c r="P128" s="779"/>
      <c r="Q128" s="779"/>
      <c r="R128" s="780"/>
      <c r="S128" s="781"/>
      <c r="T128" s="782"/>
      <c r="U128" s="778"/>
      <c r="V128" s="778"/>
      <c r="W128" s="778"/>
      <c r="X128" s="778"/>
      <c r="Y128" s="778"/>
      <c r="Z128" s="778"/>
      <c r="AA128" s="778"/>
      <c r="AB128" s="778"/>
      <c r="AC128" s="778"/>
      <c r="AD128" s="778"/>
      <c r="AE128" s="778"/>
      <c r="AF128" s="778"/>
      <c r="AG128" s="778"/>
      <c r="AH128" s="778"/>
      <c r="AI128" s="778"/>
      <c r="AJ128" s="783"/>
      <c r="AK128" s="777">
        <v>33</v>
      </c>
      <c r="AL128" s="778"/>
      <c r="AM128" s="869">
        <v>1815000</v>
      </c>
      <c r="AN128" s="869"/>
      <c r="AO128" s="869"/>
      <c r="AP128" s="861"/>
      <c r="AQ128" s="777">
        <f t="shared" si="8"/>
        <v>7</v>
      </c>
      <c r="AR128" s="778"/>
      <c r="AS128" s="778"/>
      <c r="AT128" s="779">
        <f t="shared" si="9"/>
        <v>385000</v>
      </c>
      <c r="AU128" s="778"/>
      <c r="AV128" s="778"/>
      <c r="AW128" s="778"/>
      <c r="AX128" s="783"/>
    </row>
    <row r="129" spans="1:50" ht="21.75" customHeight="1">
      <c r="A129" s="831" t="s">
        <v>808</v>
      </c>
      <c r="B129" s="832"/>
      <c r="C129" s="832"/>
      <c r="D129" s="832"/>
      <c r="E129" s="832"/>
      <c r="F129" s="775"/>
      <c r="G129" s="775"/>
      <c r="H129" s="775"/>
      <c r="I129" s="775"/>
      <c r="J129" s="775"/>
      <c r="K129" s="775"/>
      <c r="L129" s="776"/>
      <c r="M129" s="777">
        <v>334</v>
      </c>
      <c r="N129" s="778"/>
      <c r="O129" s="779">
        <v>18370000</v>
      </c>
      <c r="P129" s="779"/>
      <c r="Q129" s="779"/>
      <c r="R129" s="780"/>
      <c r="S129" s="781"/>
      <c r="T129" s="782"/>
      <c r="U129" s="778"/>
      <c r="V129" s="778"/>
      <c r="W129" s="778"/>
      <c r="X129" s="778"/>
      <c r="Y129" s="778"/>
      <c r="Z129" s="778"/>
      <c r="AA129" s="778"/>
      <c r="AB129" s="778"/>
      <c r="AC129" s="778"/>
      <c r="AD129" s="778"/>
      <c r="AE129" s="778"/>
      <c r="AF129" s="778"/>
      <c r="AG129" s="778"/>
      <c r="AH129" s="778"/>
      <c r="AI129" s="778"/>
      <c r="AJ129" s="783"/>
      <c r="AK129" s="777">
        <v>283</v>
      </c>
      <c r="AL129" s="778"/>
      <c r="AM129" s="869">
        <v>15565000</v>
      </c>
      <c r="AN129" s="869"/>
      <c r="AO129" s="869"/>
      <c r="AP129" s="861"/>
      <c r="AQ129" s="777">
        <f t="shared" si="8"/>
        <v>-51</v>
      </c>
      <c r="AR129" s="778"/>
      <c r="AS129" s="778"/>
      <c r="AT129" s="779">
        <f t="shared" si="9"/>
        <v>-2805000</v>
      </c>
      <c r="AU129" s="778"/>
      <c r="AV129" s="778"/>
      <c r="AW129" s="778"/>
      <c r="AX129" s="783"/>
    </row>
    <row r="130" spans="1:50" ht="21.75" customHeight="1">
      <c r="A130" s="831" t="s">
        <v>809</v>
      </c>
      <c r="B130" s="832"/>
      <c r="C130" s="832"/>
      <c r="D130" s="832"/>
      <c r="E130" s="832"/>
      <c r="F130" s="775"/>
      <c r="G130" s="775"/>
      <c r="H130" s="775"/>
      <c r="I130" s="775"/>
      <c r="J130" s="775"/>
      <c r="K130" s="775"/>
      <c r="L130" s="776"/>
      <c r="M130" s="777">
        <v>203</v>
      </c>
      <c r="N130" s="778"/>
      <c r="O130" s="779">
        <v>11165000</v>
      </c>
      <c r="P130" s="779"/>
      <c r="Q130" s="779"/>
      <c r="R130" s="780"/>
      <c r="S130" s="781"/>
      <c r="T130" s="782"/>
      <c r="U130" s="778"/>
      <c r="V130" s="778"/>
      <c r="W130" s="778"/>
      <c r="X130" s="778"/>
      <c r="Y130" s="778"/>
      <c r="Z130" s="778"/>
      <c r="AA130" s="778"/>
      <c r="AB130" s="778"/>
      <c r="AC130" s="778"/>
      <c r="AD130" s="778"/>
      <c r="AE130" s="778"/>
      <c r="AF130" s="778"/>
      <c r="AG130" s="778"/>
      <c r="AH130" s="778"/>
      <c r="AI130" s="778"/>
      <c r="AJ130" s="783"/>
      <c r="AK130" s="777">
        <v>82</v>
      </c>
      <c r="AL130" s="778"/>
      <c r="AM130" s="869">
        <v>4510000</v>
      </c>
      <c r="AN130" s="869"/>
      <c r="AO130" s="869"/>
      <c r="AP130" s="861"/>
      <c r="AQ130" s="777">
        <f t="shared" si="8"/>
        <v>-121</v>
      </c>
      <c r="AR130" s="778"/>
      <c r="AS130" s="778"/>
      <c r="AT130" s="779">
        <f t="shared" si="9"/>
        <v>-6655000</v>
      </c>
      <c r="AU130" s="778"/>
      <c r="AV130" s="778"/>
      <c r="AW130" s="778"/>
      <c r="AX130" s="783"/>
    </row>
    <row r="131" spans="1:50" ht="21.75" customHeight="1">
      <c r="A131" s="831" t="s">
        <v>810</v>
      </c>
      <c r="B131" s="832"/>
      <c r="C131" s="832"/>
      <c r="D131" s="832"/>
      <c r="E131" s="832"/>
      <c r="F131" s="775"/>
      <c r="G131" s="775"/>
      <c r="H131" s="775"/>
      <c r="I131" s="775"/>
      <c r="J131" s="775"/>
      <c r="K131" s="775"/>
      <c r="L131" s="776"/>
      <c r="M131" s="827">
        <v>202</v>
      </c>
      <c r="N131" s="828"/>
      <c r="O131" s="779">
        <v>11110000</v>
      </c>
      <c r="P131" s="779"/>
      <c r="Q131" s="779"/>
      <c r="R131" s="780"/>
      <c r="S131" s="781"/>
      <c r="T131" s="782"/>
      <c r="U131" s="778"/>
      <c r="V131" s="778"/>
      <c r="W131" s="778"/>
      <c r="X131" s="778"/>
      <c r="Y131" s="778"/>
      <c r="Z131" s="778"/>
      <c r="AA131" s="778"/>
      <c r="AB131" s="778"/>
      <c r="AC131" s="778"/>
      <c r="AD131" s="778"/>
      <c r="AE131" s="778"/>
      <c r="AF131" s="778"/>
      <c r="AG131" s="778"/>
      <c r="AH131" s="778"/>
      <c r="AI131" s="778"/>
      <c r="AJ131" s="783"/>
      <c r="AK131" s="777">
        <v>200</v>
      </c>
      <c r="AL131" s="778"/>
      <c r="AM131" s="869">
        <v>11000000</v>
      </c>
      <c r="AN131" s="869"/>
      <c r="AO131" s="869"/>
      <c r="AP131" s="861"/>
      <c r="AQ131" s="777">
        <f t="shared" si="8"/>
        <v>-2</v>
      </c>
      <c r="AR131" s="778"/>
      <c r="AS131" s="778"/>
      <c r="AT131" s="779">
        <f t="shared" si="9"/>
        <v>-110000</v>
      </c>
      <c r="AU131" s="778"/>
      <c r="AV131" s="778"/>
      <c r="AW131" s="778"/>
      <c r="AX131" s="783"/>
    </row>
    <row r="132" spans="1:50" ht="21.75" customHeight="1">
      <c r="A132" s="831" t="s">
        <v>811</v>
      </c>
      <c r="B132" s="832"/>
      <c r="C132" s="832"/>
      <c r="D132" s="832"/>
      <c r="E132" s="832"/>
      <c r="F132" s="775"/>
      <c r="G132" s="775"/>
      <c r="H132" s="775"/>
      <c r="I132" s="775"/>
      <c r="J132" s="775"/>
      <c r="K132" s="775"/>
      <c r="L132" s="776"/>
      <c r="M132" s="777">
        <v>356</v>
      </c>
      <c r="N132" s="778"/>
      <c r="O132" s="779">
        <v>19580000</v>
      </c>
      <c r="P132" s="779"/>
      <c r="Q132" s="779"/>
      <c r="R132" s="780"/>
      <c r="S132" s="781"/>
      <c r="T132" s="782"/>
      <c r="U132" s="778"/>
      <c r="V132" s="778"/>
      <c r="W132" s="778"/>
      <c r="X132" s="778"/>
      <c r="Y132" s="778"/>
      <c r="Z132" s="778"/>
      <c r="AA132" s="778"/>
      <c r="AB132" s="778"/>
      <c r="AC132" s="778"/>
      <c r="AD132" s="778"/>
      <c r="AE132" s="778"/>
      <c r="AF132" s="778"/>
      <c r="AG132" s="778"/>
      <c r="AH132" s="778"/>
      <c r="AI132" s="778"/>
      <c r="AJ132" s="783"/>
      <c r="AK132" s="777">
        <v>350</v>
      </c>
      <c r="AL132" s="778"/>
      <c r="AM132" s="869">
        <v>19250000</v>
      </c>
      <c r="AN132" s="869"/>
      <c r="AO132" s="869"/>
      <c r="AP132" s="861"/>
      <c r="AQ132" s="777">
        <f t="shared" si="8"/>
        <v>-6</v>
      </c>
      <c r="AR132" s="778"/>
      <c r="AS132" s="778"/>
      <c r="AT132" s="779">
        <f t="shared" si="9"/>
        <v>-330000</v>
      </c>
      <c r="AU132" s="778"/>
      <c r="AV132" s="778"/>
      <c r="AW132" s="778"/>
      <c r="AX132" s="783"/>
    </row>
    <row r="133" spans="1:50" ht="21.75" customHeight="1">
      <c r="A133" s="831" t="s">
        <v>812</v>
      </c>
      <c r="B133" s="832"/>
      <c r="C133" s="832"/>
      <c r="D133" s="832"/>
      <c r="E133" s="832"/>
      <c r="F133" s="775"/>
      <c r="G133" s="775"/>
      <c r="H133" s="775"/>
      <c r="I133" s="775"/>
      <c r="J133" s="775"/>
      <c r="K133" s="775"/>
      <c r="L133" s="776"/>
      <c r="M133" s="777">
        <v>2655</v>
      </c>
      <c r="N133" s="778"/>
      <c r="O133" s="779">
        <v>2655000</v>
      </c>
      <c r="P133" s="779"/>
      <c r="Q133" s="779"/>
      <c r="R133" s="780"/>
      <c r="S133" s="781"/>
      <c r="T133" s="782"/>
      <c r="U133" s="778"/>
      <c r="V133" s="778"/>
      <c r="W133" s="778"/>
      <c r="X133" s="778"/>
      <c r="Y133" s="778"/>
      <c r="Z133" s="778"/>
      <c r="AA133" s="778"/>
      <c r="AB133" s="778"/>
      <c r="AC133" s="778"/>
      <c r="AD133" s="778"/>
      <c r="AE133" s="778">
        <v>-59</v>
      </c>
      <c r="AF133" s="778"/>
      <c r="AG133" s="778">
        <v>-59000</v>
      </c>
      <c r="AH133" s="778"/>
      <c r="AI133" s="778"/>
      <c r="AJ133" s="783"/>
      <c r="AK133" s="777">
        <v>2560</v>
      </c>
      <c r="AL133" s="778"/>
      <c r="AM133" s="869">
        <v>2560000</v>
      </c>
      <c r="AN133" s="869"/>
      <c r="AO133" s="869"/>
      <c r="AP133" s="861"/>
      <c r="AQ133" s="777">
        <f t="shared" si="8"/>
        <v>-36</v>
      </c>
      <c r="AR133" s="778"/>
      <c r="AS133" s="778"/>
      <c r="AT133" s="779">
        <f t="shared" si="9"/>
        <v>-36000</v>
      </c>
      <c r="AU133" s="778"/>
      <c r="AV133" s="778"/>
      <c r="AW133" s="778"/>
      <c r="AX133" s="783"/>
    </row>
    <row r="134" spans="1:50" ht="21.75" customHeight="1">
      <c r="A134" s="831" t="s">
        <v>813</v>
      </c>
      <c r="B134" s="832"/>
      <c r="C134" s="832"/>
      <c r="D134" s="832"/>
      <c r="E134" s="832"/>
      <c r="F134" s="775"/>
      <c r="G134" s="775"/>
      <c r="H134" s="775"/>
      <c r="I134" s="775"/>
      <c r="J134" s="775"/>
      <c r="K134" s="775"/>
      <c r="L134" s="776"/>
      <c r="M134" s="777">
        <v>37</v>
      </c>
      <c r="N134" s="778"/>
      <c r="O134" s="779">
        <v>370000</v>
      </c>
      <c r="P134" s="779"/>
      <c r="Q134" s="779"/>
      <c r="R134" s="780"/>
      <c r="S134" s="781"/>
      <c r="T134" s="782"/>
      <c r="U134" s="778"/>
      <c r="V134" s="778"/>
      <c r="W134" s="778"/>
      <c r="X134" s="778"/>
      <c r="Y134" s="778"/>
      <c r="Z134" s="778"/>
      <c r="AA134" s="778"/>
      <c r="AB134" s="778"/>
      <c r="AC134" s="778"/>
      <c r="AD134" s="778"/>
      <c r="AE134" s="778"/>
      <c r="AF134" s="778"/>
      <c r="AG134" s="778"/>
      <c r="AH134" s="778"/>
      <c r="AI134" s="778"/>
      <c r="AJ134" s="783"/>
      <c r="AK134" s="777">
        <v>21</v>
      </c>
      <c r="AL134" s="778"/>
      <c r="AM134" s="869">
        <v>210000</v>
      </c>
      <c r="AN134" s="869"/>
      <c r="AO134" s="869"/>
      <c r="AP134" s="861"/>
      <c r="AQ134" s="777">
        <f t="shared" si="8"/>
        <v>-16</v>
      </c>
      <c r="AR134" s="778"/>
      <c r="AS134" s="778"/>
      <c r="AT134" s="779">
        <f t="shared" si="9"/>
        <v>-160000</v>
      </c>
      <c r="AU134" s="778"/>
      <c r="AV134" s="778"/>
      <c r="AW134" s="778"/>
      <c r="AX134" s="783"/>
    </row>
    <row r="135" spans="1:50" ht="21.75" customHeight="1">
      <c r="A135" s="831" t="s">
        <v>814</v>
      </c>
      <c r="B135" s="832"/>
      <c r="C135" s="832"/>
      <c r="D135" s="832"/>
      <c r="E135" s="832"/>
      <c r="F135" s="775"/>
      <c r="G135" s="775"/>
      <c r="H135" s="775"/>
      <c r="I135" s="775"/>
      <c r="J135" s="775"/>
      <c r="K135" s="775"/>
      <c r="L135" s="776"/>
      <c r="M135" s="777">
        <v>35</v>
      </c>
      <c r="N135" s="778"/>
      <c r="O135" s="779">
        <v>350000</v>
      </c>
      <c r="P135" s="779"/>
      <c r="Q135" s="779"/>
      <c r="R135" s="780"/>
      <c r="S135" s="781"/>
      <c r="T135" s="782"/>
      <c r="U135" s="778"/>
      <c r="V135" s="778"/>
      <c r="W135" s="778"/>
      <c r="X135" s="778"/>
      <c r="Y135" s="778"/>
      <c r="Z135" s="778"/>
      <c r="AA135" s="778"/>
      <c r="AB135" s="778"/>
      <c r="AC135" s="778"/>
      <c r="AD135" s="778"/>
      <c r="AE135" s="778"/>
      <c r="AF135" s="778"/>
      <c r="AG135" s="778"/>
      <c r="AH135" s="778"/>
      <c r="AI135" s="778"/>
      <c r="AJ135" s="783"/>
      <c r="AK135" s="777">
        <v>49</v>
      </c>
      <c r="AL135" s="778"/>
      <c r="AM135" s="869">
        <v>490000</v>
      </c>
      <c r="AN135" s="869"/>
      <c r="AO135" s="869"/>
      <c r="AP135" s="861"/>
      <c r="AQ135" s="777">
        <f t="shared" si="8"/>
        <v>14</v>
      </c>
      <c r="AR135" s="778"/>
      <c r="AS135" s="778"/>
      <c r="AT135" s="779">
        <f t="shared" si="9"/>
        <v>140000</v>
      </c>
      <c r="AU135" s="778"/>
      <c r="AV135" s="778"/>
      <c r="AW135" s="778"/>
      <c r="AX135" s="783"/>
    </row>
    <row r="136" spans="1:50" ht="21.75" customHeight="1">
      <c r="A136" s="831" t="s">
        <v>815</v>
      </c>
      <c r="B136" s="832"/>
      <c r="C136" s="832"/>
      <c r="D136" s="832"/>
      <c r="E136" s="832"/>
      <c r="F136" s="775"/>
      <c r="G136" s="775"/>
      <c r="H136" s="775"/>
      <c r="I136" s="775"/>
      <c r="J136" s="775"/>
      <c r="K136" s="775"/>
      <c r="L136" s="776"/>
      <c r="M136" s="777">
        <v>6</v>
      </c>
      <c r="N136" s="778"/>
      <c r="O136" s="779">
        <v>60000</v>
      </c>
      <c r="P136" s="779"/>
      <c r="Q136" s="779"/>
      <c r="R136" s="780"/>
      <c r="S136" s="781"/>
      <c r="T136" s="782"/>
      <c r="U136" s="778"/>
      <c r="V136" s="778"/>
      <c r="W136" s="778"/>
      <c r="X136" s="778"/>
      <c r="Y136" s="778"/>
      <c r="Z136" s="778"/>
      <c r="AA136" s="778"/>
      <c r="AB136" s="778"/>
      <c r="AC136" s="778"/>
      <c r="AD136" s="778"/>
      <c r="AE136" s="778"/>
      <c r="AF136" s="778"/>
      <c r="AG136" s="778"/>
      <c r="AH136" s="778"/>
      <c r="AI136" s="778"/>
      <c r="AJ136" s="783"/>
      <c r="AK136" s="777">
        <v>1</v>
      </c>
      <c r="AL136" s="778"/>
      <c r="AM136" s="869">
        <v>10000</v>
      </c>
      <c r="AN136" s="869"/>
      <c r="AO136" s="869"/>
      <c r="AP136" s="861"/>
      <c r="AQ136" s="777">
        <f t="shared" si="8"/>
        <v>-5</v>
      </c>
      <c r="AR136" s="778"/>
      <c r="AS136" s="778"/>
      <c r="AT136" s="779">
        <f t="shared" si="9"/>
        <v>-50000</v>
      </c>
      <c r="AU136" s="778"/>
      <c r="AV136" s="778"/>
      <c r="AW136" s="778"/>
      <c r="AX136" s="783"/>
    </row>
    <row r="137" spans="1:50" ht="21.75" customHeight="1">
      <c r="A137" s="831" t="s">
        <v>816</v>
      </c>
      <c r="B137" s="832"/>
      <c r="C137" s="832"/>
      <c r="D137" s="832"/>
      <c r="E137" s="832"/>
      <c r="F137" s="775"/>
      <c r="G137" s="775"/>
      <c r="H137" s="775"/>
      <c r="I137" s="775"/>
      <c r="J137" s="775"/>
      <c r="K137" s="775"/>
      <c r="L137" s="776"/>
      <c r="M137" s="777">
        <v>769</v>
      </c>
      <c r="N137" s="778"/>
      <c r="O137" s="779">
        <v>7690000</v>
      </c>
      <c r="P137" s="779"/>
      <c r="Q137" s="779"/>
      <c r="R137" s="780"/>
      <c r="S137" s="781"/>
      <c r="T137" s="782"/>
      <c r="U137" s="778"/>
      <c r="V137" s="778"/>
      <c r="W137" s="778"/>
      <c r="X137" s="778"/>
      <c r="Y137" s="778"/>
      <c r="Z137" s="778"/>
      <c r="AA137" s="778"/>
      <c r="AB137" s="778"/>
      <c r="AC137" s="778"/>
      <c r="AD137" s="778"/>
      <c r="AE137" s="778"/>
      <c r="AF137" s="778"/>
      <c r="AG137" s="778"/>
      <c r="AH137" s="778"/>
      <c r="AI137" s="778"/>
      <c r="AJ137" s="783"/>
      <c r="AK137" s="777">
        <v>936</v>
      </c>
      <c r="AL137" s="778"/>
      <c r="AM137" s="869">
        <v>9360000</v>
      </c>
      <c r="AN137" s="869"/>
      <c r="AO137" s="869"/>
      <c r="AP137" s="861"/>
      <c r="AQ137" s="777">
        <f t="shared" si="8"/>
        <v>167</v>
      </c>
      <c r="AR137" s="778"/>
      <c r="AS137" s="778"/>
      <c r="AT137" s="779">
        <f t="shared" si="9"/>
        <v>1670000</v>
      </c>
      <c r="AU137" s="778"/>
      <c r="AV137" s="778"/>
      <c r="AW137" s="778"/>
      <c r="AX137" s="783"/>
    </row>
    <row r="138" spans="1:50" ht="21.75" customHeight="1">
      <c r="A138" s="831" t="s">
        <v>817</v>
      </c>
      <c r="B138" s="832"/>
      <c r="C138" s="832"/>
      <c r="D138" s="832"/>
      <c r="E138" s="832"/>
      <c r="F138" s="775"/>
      <c r="G138" s="775"/>
      <c r="H138" s="775"/>
      <c r="I138" s="775"/>
      <c r="J138" s="775"/>
      <c r="K138" s="775"/>
      <c r="L138" s="776"/>
      <c r="M138" s="777">
        <v>517</v>
      </c>
      <c r="N138" s="778"/>
      <c r="O138" s="779">
        <v>5170000</v>
      </c>
      <c r="P138" s="779"/>
      <c r="Q138" s="779"/>
      <c r="R138" s="780"/>
      <c r="S138" s="781"/>
      <c r="T138" s="782"/>
      <c r="U138" s="778"/>
      <c r="V138" s="778"/>
      <c r="W138" s="778"/>
      <c r="X138" s="778"/>
      <c r="Y138" s="778"/>
      <c r="Z138" s="778"/>
      <c r="AA138" s="778"/>
      <c r="AB138" s="778"/>
      <c r="AC138" s="778"/>
      <c r="AD138" s="778"/>
      <c r="AE138" s="778"/>
      <c r="AF138" s="778"/>
      <c r="AG138" s="778"/>
      <c r="AH138" s="778"/>
      <c r="AI138" s="778"/>
      <c r="AJ138" s="783"/>
      <c r="AK138" s="777">
        <v>451</v>
      </c>
      <c r="AL138" s="778"/>
      <c r="AM138" s="869">
        <v>4510000</v>
      </c>
      <c r="AN138" s="869"/>
      <c r="AO138" s="869"/>
      <c r="AP138" s="861"/>
      <c r="AQ138" s="777">
        <f t="shared" si="8"/>
        <v>-66</v>
      </c>
      <c r="AR138" s="778"/>
      <c r="AS138" s="778"/>
      <c r="AT138" s="779">
        <f t="shared" si="9"/>
        <v>-660000</v>
      </c>
      <c r="AU138" s="778"/>
      <c r="AV138" s="778"/>
      <c r="AW138" s="778"/>
      <c r="AX138" s="783"/>
    </row>
    <row r="139" spans="1:50" ht="21.75" customHeight="1" thickBot="1">
      <c r="A139" s="900" t="s">
        <v>818</v>
      </c>
      <c r="B139" s="901"/>
      <c r="C139" s="901"/>
      <c r="D139" s="901"/>
      <c r="E139" s="901"/>
      <c r="F139" s="787"/>
      <c r="G139" s="787"/>
      <c r="H139" s="787"/>
      <c r="I139" s="787"/>
      <c r="J139" s="787"/>
      <c r="K139" s="787"/>
      <c r="L139" s="788"/>
      <c r="M139" s="777">
        <v>13787</v>
      </c>
      <c r="N139" s="778"/>
      <c r="O139" s="861">
        <v>15648245</v>
      </c>
      <c r="P139" s="862"/>
      <c r="Q139" s="862"/>
      <c r="R139" s="863"/>
      <c r="S139" s="781"/>
      <c r="T139" s="782"/>
      <c r="U139" s="778"/>
      <c r="V139" s="778"/>
      <c r="W139" s="778"/>
      <c r="X139" s="778"/>
      <c r="Y139" s="778"/>
      <c r="Z139" s="778"/>
      <c r="AA139" s="778"/>
      <c r="AB139" s="778"/>
      <c r="AC139" s="778"/>
      <c r="AD139" s="778"/>
      <c r="AE139" s="778"/>
      <c r="AF139" s="778"/>
      <c r="AG139" s="778"/>
      <c r="AH139" s="778"/>
      <c r="AI139" s="778"/>
      <c r="AJ139" s="783"/>
      <c r="AK139" s="777">
        <v>13787</v>
      </c>
      <c r="AL139" s="778"/>
      <c r="AM139" s="869">
        <v>15648245</v>
      </c>
      <c r="AN139" s="869"/>
      <c r="AO139" s="869"/>
      <c r="AP139" s="861"/>
      <c r="AQ139" s="902">
        <f t="shared" si="8"/>
        <v>0</v>
      </c>
      <c r="AR139" s="903"/>
      <c r="AS139" s="903"/>
      <c r="AT139" s="904">
        <f t="shared" si="9"/>
        <v>0</v>
      </c>
      <c r="AU139" s="903"/>
      <c r="AV139" s="903"/>
      <c r="AW139" s="903"/>
      <c r="AX139" s="905"/>
    </row>
    <row r="140" spans="1:50" ht="33" customHeight="1" thickBot="1">
      <c r="A140" s="906" t="s">
        <v>819</v>
      </c>
      <c r="B140" s="907"/>
      <c r="C140" s="907"/>
      <c r="D140" s="907"/>
      <c r="E140" s="907"/>
      <c r="F140" s="795"/>
      <c r="G140" s="795"/>
      <c r="H140" s="795"/>
      <c r="I140" s="795"/>
      <c r="J140" s="795"/>
      <c r="K140" s="795"/>
      <c r="L140" s="796"/>
      <c r="M140" s="840">
        <f>SUM(M123:N139)</f>
        <v>148222</v>
      </c>
      <c r="N140" s="841"/>
      <c r="O140" s="841">
        <f>SUM(O123:R139)</f>
        <v>1177100028</v>
      </c>
      <c r="P140" s="841"/>
      <c r="Q140" s="841"/>
      <c r="R140" s="842"/>
      <c r="S140" s="850" t="e">
        <f>SUM(S123:S139)</f>
        <v>#REF!</v>
      </c>
      <c r="T140" s="847"/>
      <c r="U140" s="847" t="e">
        <f>SUM(U123:U139)</f>
        <v>#REF!</v>
      </c>
      <c r="V140" s="847"/>
      <c r="W140" s="847"/>
      <c r="X140" s="847"/>
      <c r="Y140" s="847" t="e">
        <f>SUM(Y123:Y139)</f>
        <v>#REF!</v>
      </c>
      <c r="Z140" s="847"/>
      <c r="AA140" s="847" t="e">
        <f>SUM(AA123:AA139)</f>
        <v>#REF!</v>
      </c>
      <c r="AB140" s="847"/>
      <c r="AC140" s="847"/>
      <c r="AD140" s="847"/>
      <c r="AE140" s="847">
        <f>SUM(AE123:AF139)</f>
        <v>-176</v>
      </c>
      <c r="AF140" s="847"/>
      <c r="AG140" s="841">
        <f>SUM(AG123:AJ139)</f>
        <v>-8045000</v>
      </c>
      <c r="AH140" s="847"/>
      <c r="AI140" s="847"/>
      <c r="AJ140" s="881"/>
      <c r="AK140" s="840">
        <f>SUM(AK123:AK139)</f>
        <v>148342</v>
      </c>
      <c r="AL140" s="841"/>
      <c r="AM140" s="841">
        <f>SUM(AM123:AP139)</f>
        <v>1165536168</v>
      </c>
      <c r="AN140" s="841"/>
      <c r="AO140" s="841"/>
      <c r="AP140" s="842"/>
      <c r="AQ140" s="843">
        <f>SUM(AQ123:AQ139)</f>
        <v>296</v>
      </c>
      <c r="AR140" s="846"/>
      <c r="AS140" s="844"/>
      <c r="AT140" s="895">
        <f>SUM(AT123:AT139)</f>
        <v>-3518860</v>
      </c>
      <c r="AU140" s="846"/>
      <c r="AV140" s="846"/>
      <c r="AW140" s="846"/>
      <c r="AX140" s="908"/>
    </row>
    <row r="141" spans="1:50" ht="21.75" customHeight="1">
      <c r="A141" s="909" t="s">
        <v>820</v>
      </c>
      <c r="B141" s="910"/>
      <c r="C141" s="910"/>
      <c r="D141" s="910"/>
      <c r="E141" s="910"/>
      <c r="F141" s="910"/>
      <c r="G141" s="910"/>
      <c r="H141" s="910"/>
      <c r="I141" s="910"/>
      <c r="J141" s="910"/>
      <c r="K141" s="910"/>
      <c r="L141" s="911"/>
      <c r="M141" s="822">
        <v>308</v>
      </c>
      <c r="N141" s="823"/>
      <c r="O141" s="912">
        <v>2402400</v>
      </c>
      <c r="P141" s="913"/>
      <c r="Q141" s="913"/>
      <c r="R141" s="913"/>
      <c r="S141" s="662"/>
      <c r="T141" s="662"/>
      <c r="U141" s="662"/>
      <c r="V141" s="662"/>
      <c r="W141" s="662"/>
      <c r="X141" s="662"/>
      <c r="Y141" s="663"/>
      <c r="Z141" s="664"/>
      <c r="AA141" s="664"/>
      <c r="AB141" s="664"/>
      <c r="AC141" s="664"/>
      <c r="AD141" s="665"/>
      <c r="AE141" s="914"/>
      <c r="AF141" s="857"/>
      <c r="AG141" s="857"/>
      <c r="AH141" s="857"/>
      <c r="AI141" s="857"/>
      <c r="AJ141" s="858"/>
      <c r="AK141" s="915">
        <v>311</v>
      </c>
      <c r="AL141" s="857"/>
      <c r="AM141" s="857">
        <v>2425800</v>
      </c>
      <c r="AN141" s="857"/>
      <c r="AO141" s="857"/>
      <c r="AP141" s="858"/>
      <c r="AQ141" s="915">
        <v>3</v>
      </c>
      <c r="AR141" s="857"/>
      <c r="AS141" s="857"/>
      <c r="AT141" s="916">
        <v>23400</v>
      </c>
      <c r="AU141" s="912"/>
      <c r="AV141" s="912"/>
      <c r="AW141" s="912"/>
      <c r="AX141" s="917"/>
    </row>
    <row r="142" spans="1:50" ht="21.75" customHeight="1">
      <c r="A142" s="918" t="s">
        <v>821</v>
      </c>
      <c r="B142" s="919"/>
      <c r="C142" s="919"/>
      <c r="D142" s="919"/>
      <c r="E142" s="919"/>
      <c r="F142" s="919"/>
      <c r="G142" s="919"/>
      <c r="H142" s="919"/>
      <c r="I142" s="919"/>
      <c r="J142" s="919"/>
      <c r="K142" s="919"/>
      <c r="L142" s="920"/>
      <c r="M142" s="827">
        <v>312</v>
      </c>
      <c r="N142" s="828"/>
      <c r="O142" s="862">
        <v>1216800</v>
      </c>
      <c r="P142" s="874"/>
      <c r="Q142" s="874"/>
      <c r="R142" s="874"/>
      <c r="S142" s="660"/>
      <c r="T142" s="660"/>
      <c r="U142" s="660"/>
      <c r="V142" s="660"/>
      <c r="W142" s="660"/>
      <c r="X142" s="660"/>
      <c r="Y142" s="666"/>
      <c r="Z142" s="667"/>
      <c r="AA142" s="667"/>
      <c r="AB142" s="667"/>
      <c r="AC142" s="667"/>
      <c r="AD142" s="661"/>
      <c r="AE142" s="921">
        <v>-22</v>
      </c>
      <c r="AF142" s="869"/>
      <c r="AG142" s="922">
        <v>-85800</v>
      </c>
      <c r="AH142" s="869"/>
      <c r="AI142" s="869"/>
      <c r="AJ142" s="870"/>
      <c r="AK142" s="922">
        <v>301</v>
      </c>
      <c r="AL142" s="869"/>
      <c r="AM142" s="869">
        <v>1171950</v>
      </c>
      <c r="AN142" s="869"/>
      <c r="AO142" s="869"/>
      <c r="AP142" s="870"/>
      <c r="AQ142" s="922">
        <v>11</v>
      </c>
      <c r="AR142" s="869"/>
      <c r="AS142" s="869"/>
      <c r="AT142" s="861">
        <v>40950</v>
      </c>
      <c r="AU142" s="862"/>
      <c r="AV142" s="862"/>
      <c r="AW142" s="862"/>
      <c r="AX142" s="863"/>
    </row>
    <row r="143" spans="1:50" ht="21.75" customHeight="1">
      <c r="A143" s="918" t="s">
        <v>822</v>
      </c>
      <c r="B143" s="919"/>
      <c r="C143" s="919"/>
      <c r="D143" s="919"/>
      <c r="E143" s="919"/>
      <c r="F143" s="919"/>
      <c r="G143" s="919"/>
      <c r="H143" s="919"/>
      <c r="I143" s="919"/>
      <c r="J143" s="919"/>
      <c r="K143" s="919"/>
      <c r="L143" s="920"/>
      <c r="M143" s="827">
        <v>7</v>
      </c>
      <c r="N143" s="828"/>
      <c r="O143" s="862">
        <v>4760000</v>
      </c>
      <c r="P143" s="874"/>
      <c r="Q143" s="874"/>
      <c r="R143" s="874"/>
      <c r="S143" s="660"/>
      <c r="T143" s="660"/>
      <c r="U143" s="660"/>
      <c r="V143" s="660"/>
      <c r="W143" s="660"/>
      <c r="X143" s="660"/>
      <c r="Y143" s="666"/>
      <c r="Z143" s="667"/>
      <c r="AA143" s="667"/>
      <c r="AB143" s="667"/>
      <c r="AC143" s="667"/>
      <c r="AD143" s="661"/>
      <c r="AE143" s="921"/>
      <c r="AF143" s="869"/>
      <c r="AG143" s="922"/>
      <c r="AH143" s="869"/>
      <c r="AI143" s="869"/>
      <c r="AJ143" s="870"/>
      <c r="AK143" s="922"/>
      <c r="AL143" s="869"/>
      <c r="AM143" s="869">
        <v>4760000</v>
      </c>
      <c r="AN143" s="869"/>
      <c r="AO143" s="869"/>
      <c r="AP143" s="870"/>
      <c r="AQ143" s="922"/>
      <c r="AR143" s="869"/>
      <c r="AS143" s="869"/>
      <c r="AT143" s="861"/>
      <c r="AU143" s="862"/>
      <c r="AV143" s="862"/>
      <c r="AW143" s="862"/>
      <c r="AX143" s="863"/>
    </row>
    <row r="144" spans="1:50" ht="21.75" customHeight="1">
      <c r="A144" s="918" t="s">
        <v>823</v>
      </c>
      <c r="B144" s="919"/>
      <c r="C144" s="919"/>
      <c r="D144" s="919"/>
      <c r="E144" s="919"/>
      <c r="F144" s="919"/>
      <c r="G144" s="919"/>
      <c r="H144" s="919"/>
      <c r="I144" s="919"/>
      <c r="J144" s="919"/>
      <c r="K144" s="919"/>
      <c r="L144" s="920"/>
      <c r="M144" s="827">
        <v>9</v>
      </c>
      <c r="N144" s="828"/>
      <c r="O144" s="862">
        <v>3060000</v>
      </c>
      <c r="P144" s="874"/>
      <c r="Q144" s="874"/>
      <c r="R144" s="874"/>
      <c r="S144" s="660"/>
      <c r="T144" s="660"/>
      <c r="U144" s="660"/>
      <c r="V144" s="660"/>
      <c r="W144" s="660"/>
      <c r="X144" s="660"/>
      <c r="Y144" s="666"/>
      <c r="Z144" s="667"/>
      <c r="AA144" s="667"/>
      <c r="AB144" s="667"/>
      <c r="AC144" s="667"/>
      <c r="AD144" s="661"/>
      <c r="AE144" s="923"/>
      <c r="AF144" s="924"/>
      <c r="AG144" s="925"/>
      <c r="AH144" s="924"/>
      <c r="AI144" s="924"/>
      <c r="AJ144" s="926"/>
      <c r="AK144" s="925"/>
      <c r="AL144" s="924"/>
      <c r="AM144" s="924">
        <v>3060000</v>
      </c>
      <c r="AN144" s="924"/>
      <c r="AO144" s="924"/>
      <c r="AP144" s="926"/>
      <c r="AQ144" s="925"/>
      <c r="AR144" s="924"/>
      <c r="AS144" s="924"/>
      <c r="AT144" s="927"/>
      <c r="AU144" s="928"/>
      <c r="AV144" s="928"/>
      <c r="AW144" s="928"/>
      <c r="AX144" s="929"/>
    </row>
    <row r="145" spans="1:50" ht="21.75" customHeight="1" thickBot="1">
      <c r="A145" s="930" t="s">
        <v>824</v>
      </c>
      <c r="B145" s="931"/>
      <c r="C145" s="931"/>
      <c r="D145" s="931"/>
      <c r="E145" s="931"/>
      <c r="F145" s="931"/>
      <c r="G145" s="931"/>
      <c r="H145" s="931"/>
      <c r="I145" s="931"/>
      <c r="J145" s="931"/>
      <c r="K145" s="931"/>
      <c r="L145" s="932"/>
      <c r="M145" s="833">
        <v>29</v>
      </c>
      <c r="N145" s="834"/>
      <c r="O145" s="927">
        <v>272600</v>
      </c>
      <c r="P145" s="933"/>
      <c r="Q145" s="933"/>
      <c r="R145" s="934"/>
      <c r="S145" s="668"/>
      <c r="T145" s="668"/>
      <c r="U145" s="668"/>
      <c r="V145" s="668"/>
      <c r="W145" s="668"/>
      <c r="X145" s="668"/>
      <c r="Y145" s="669"/>
      <c r="Z145" s="670"/>
      <c r="AA145" s="670"/>
      <c r="AB145" s="670"/>
      <c r="AC145" s="670"/>
      <c r="AD145" s="671"/>
      <c r="AE145" s="924"/>
      <c r="AF145" s="924"/>
      <c r="AG145" s="924"/>
      <c r="AH145" s="924"/>
      <c r="AI145" s="924"/>
      <c r="AJ145" s="926"/>
      <c r="AK145" s="925"/>
      <c r="AL145" s="924"/>
      <c r="AM145" s="924">
        <v>272600</v>
      </c>
      <c r="AN145" s="924"/>
      <c r="AO145" s="924"/>
      <c r="AP145" s="926"/>
      <c r="AQ145" s="925"/>
      <c r="AR145" s="924"/>
      <c r="AS145" s="924"/>
      <c r="AT145" s="879"/>
      <c r="AU145" s="879"/>
      <c r="AV145" s="879"/>
      <c r="AW145" s="879"/>
      <c r="AX145" s="880"/>
    </row>
    <row r="146" spans="1:50" ht="33" customHeight="1" thickBot="1">
      <c r="A146" s="935" t="s">
        <v>825</v>
      </c>
      <c r="B146" s="936"/>
      <c r="C146" s="936"/>
      <c r="D146" s="936"/>
      <c r="E146" s="936"/>
      <c r="F146" s="937"/>
      <c r="G146" s="937"/>
      <c r="H146" s="937"/>
      <c r="I146" s="937"/>
      <c r="J146" s="937"/>
      <c r="K146" s="937"/>
      <c r="L146" s="938"/>
      <c r="M146" s="939">
        <v>665</v>
      </c>
      <c r="N146" s="940"/>
      <c r="O146" s="941">
        <v>11711800</v>
      </c>
      <c r="P146" s="942"/>
      <c r="Q146" s="942"/>
      <c r="R146" s="943"/>
      <c r="S146" s="672"/>
      <c r="T146" s="672"/>
      <c r="U146" s="672"/>
      <c r="V146" s="672"/>
      <c r="W146" s="672"/>
      <c r="X146" s="672"/>
      <c r="Y146" s="672"/>
      <c r="Z146" s="672"/>
      <c r="AA146" s="672"/>
      <c r="AB146" s="672"/>
      <c r="AC146" s="672"/>
      <c r="AD146" s="672"/>
      <c r="AE146" s="942">
        <v>-22</v>
      </c>
      <c r="AF146" s="940"/>
      <c r="AG146" s="941">
        <v>-85800</v>
      </c>
      <c r="AH146" s="942"/>
      <c r="AI146" s="942"/>
      <c r="AJ146" s="943"/>
      <c r="AK146" s="939">
        <v>657</v>
      </c>
      <c r="AL146" s="940"/>
      <c r="AM146" s="941">
        <v>11690350</v>
      </c>
      <c r="AN146" s="942"/>
      <c r="AO146" s="942"/>
      <c r="AP146" s="943"/>
      <c r="AQ146" s="939">
        <v>14</v>
      </c>
      <c r="AR146" s="942"/>
      <c r="AS146" s="940"/>
      <c r="AT146" s="941">
        <v>64350</v>
      </c>
      <c r="AU146" s="942"/>
      <c r="AV146" s="942"/>
      <c r="AW146" s="942"/>
      <c r="AX146" s="943"/>
    </row>
    <row r="147" spans="1:50" ht="21.75" customHeight="1" thickBot="1">
      <c r="A147" s="944" t="s">
        <v>826</v>
      </c>
      <c r="B147" s="945"/>
      <c r="C147" s="945"/>
      <c r="D147" s="945"/>
      <c r="E147" s="945"/>
      <c r="F147" s="937"/>
      <c r="G147" s="937"/>
      <c r="H147" s="937"/>
      <c r="I147" s="937"/>
      <c r="J147" s="937"/>
      <c r="K147" s="937"/>
      <c r="L147" s="938"/>
      <c r="M147" s="939">
        <f>M140+M146</f>
        <v>148887</v>
      </c>
      <c r="N147" s="946"/>
      <c r="O147" s="941">
        <f>O140+O146</f>
        <v>1188811828</v>
      </c>
      <c r="P147" s="947"/>
      <c r="Q147" s="947"/>
      <c r="R147" s="948"/>
      <c r="S147" s="673"/>
      <c r="T147" s="673"/>
      <c r="U147" s="673"/>
      <c r="V147" s="673"/>
      <c r="W147" s="673"/>
      <c r="X147" s="673"/>
      <c r="Y147" s="673"/>
      <c r="Z147" s="673"/>
      <c r="AA147" s="673"/>
      <c r="AB147" s="673"/>
      <c r="AC147" s="673"/>
      <c r="AD147" s="673"/>
      <c r="AE147" s="942">
        <f>AE140+AE146</f>
        <v>-198</v>
      </c>
      <c r="AF147" s="946"/>
      <c r="AG147" s="941">
        <f>AG140+AG146</f>
        <v>-8130800</v>
      </c>
      <c r="AH147" s="947"/>
      <c r="AI147" s="947"/>
      <c r="AJ147" s="948"/>
      <c r="AK147" s="939">
        <f>AK140+AK146</f>
        <v>148999</v>
      </c>
      <c r="AL147" s="946"/>
      <c r="AM147" s="941">
        <f>AM140+AM146</f>
        <v>1177226518</v>
      </c>
      <c r="AN147" s="947"/>
      <c r="AO147" s="947"/>
      <c r="AP147" s="948"/>
      <c r="AQ147" s="939">
        <f>AQ140+AQ146</f>
        <v>310</v>
      </c>
      <c r="AR147" s="947"/>
      <c r="AS147" s="946"/>
      <c r="AT147" s="941">
        <f>AT140+AT146</f>
        <v>-3454510</v>
      </c>
      <c r="AU147" s="947"/>
      <c r="AV147" s="947"/>
      <c r="AW147" s="947"/>
      <c r="AX147" s="948"/>
    </row>
  </sheetData>
  <mergeCells count="1646">
    <mergeCell ref="AT146:AX146"/>
    <mergeCell ref="A147:L147"/>
    <mergeCell ref="M147:N147"/>
    <mergeCell ref="O147:R147"/>
    <mergeCell ref="AE147:AF147"/>
    <mergeCell ref="AG147:AJ147"/>
    <mergeCell ref="AK147:AL147"/>
    <mergeCell ref="AM147:AP147"/>
    <mergeCell ref="AQ147:AS147"/>
    <mergeCell ref="AT147:AX147"/>
    <mergeCell ref="AG146:AJ146"/>
    <mergeCell ref="AK146:AL146"/>
    <mergeCell ref="AM146:AP146"/>
    <mergeCell ref="AQ146:AS146"/>
    <mergeCell ref="A146:L146"/>
    <mergeCell ref="M146:N146"/>
    <mergeCell ref="O146:R146"/>
    <mergeCell ref="AE146:AF146"/>
    <mergeCell ref="AT144:AX144"/>
    <mergeCell ref="A145:L145"/>
    <mergeCell ref="M145:N145"/>
    <mergeCell ref="O145:R145"/>
    <mergeCell ref="AE145:AF145"/>
    <mergeCell ref="AG145:AJ145"/>
    <mergeCell ref="AK145:AL145"/>
    <mergeCell ref="AM145:AP145"/>
    <mergeCell ref="AQ145:AS145"/>
    <mergeCell ref="AT145:AX145"/>
    <mergeCell ref="AG144:AJ144"/>
    <mergeCell ref="AK144:AL144"/>
    <mergeCell ref="AM144:AP144"/>
    <mergeCell ref="AQ144:AS144"/>
    <mergeCell ref="A144:L144"/>
    <mergeCell ref="M144:N144"/>
    <mergeCell ref="O144:R144"/>
    <mergeCell ref="AE144:AF144"/>
    <mergeCell ref="AT142:AX142"/>
    <mergeCell ref="A143:L143"/>
    <mergeCell ref="M143:N143"/>
    <mergeCell ref="O143:R143"/>
    <mergeCell ref="AE143:AF143"/>
    <mergeCell ref="AG143:AJ143"/>
    <mergeCell ref="AK143:AL143"/>
    <mergeCell ref="AM143:AP143"/>
    <mergeCell ref="AQ143:AS143"/>
    <mergeCell ref="AT143:AX143"/>
    <mergeCell ref="AG142:AJ142"/>
    <mergeCell ref="AK142:AL142"/>
    <mergeCell ref="AM142:AP142"/>
    <mergeCell ref="AQ142:AS142"/>
    <mergeCell ref="A142:L142"/>
    <mergeCell ref="M142:N142"/>
    <mergeCell ref="O142:R142"/>
    <mergeCell ref="AE142:AF142"/>
    <mergeCell ref="AT140:AX140"/>
    <mergeCell ref="A141:L141"/>
    <mergeCell ref="M141:N141"/>
    <mergeCell ref="O141:R141"/>
    <mergeCell ref="AE141:AF141"/>
    <mergeCell ref="AG141:AJ141"/>
    <mergeCell ref="AK141:AL141"/>
    <mergeCell ref="AM141:AP141"/>
    <mergeCell ref="AQ141:AS141"/>
    <mergeCell ref="AT141:AX141"/>
    <mergeCell ref="AG140:AJ140"/>
    <mergeCell ref="AK140:AL140"/>
    <mergeCell ref="AM140:AP140"/>
    <mergeCell ref="AQ140:AS140"/>
    <mergeCell ref="U140:X140"/>
    <mergeCell ref="Y140:Z140"/>
    <mergeCell ref="AA140:AD140"/>
    <mergeCell ref="AE140:AF140"/>
    <mergeCell ref="A140:L140"/>
    <mergeCell ref="M140:N140"/>
    <mergeCell ref="O140:R140"/>
    <mergeCell ref="S140:T140"/>
    <mergeCell ref="AK139:AL139"/>
    <mergeCell ref="AM139:AP139"/>
    <mergeCell ref="AQ139:AS139"/>
    <mergeCell ref="AT139:AX139"/>
    <mergeCell ref="AT138:AX138"/>
    <mergeCell ref="A139:L139"/>
    <mergeCell ref="M139:N139"/>
    <mergeCell ref="O139:R139"/>
    <mergeCell ref="S139:T139"/>
    <mergeCell ref="U139:X139"/>
    <mergeCell ref="Y139:Z139"/>
    <mergeCell ref="AA139:AD139"/>
    <mergeCell ref="AE139:AF139"/>
    <mergeCell ref="AG139:AJ139"/>
    <mergeCell ref="AG138:AJ138"/>
    <mergeCell ref="AK138:AL138"/>
    <mergeCell ref="AM138:AP138"/>
    <mergeCell ref="AQ138:AS138"/>
    <mergeCell ref="U138:X138"/>
    <mergeCell ref="Y138:Z138"/>
    <mergeCell ref="AA138:AD138"/>
    <mergeCell ref="AE138:AF138"/>
    <mergeCell ref="A138:L138"/>
    <mergeCell ref="M138:N138"/>
    <mergeCell ref="O138:R138"/>
    <mergeCell ref="S138:T138"/>
    <mergeCell ref="AK137:AL137"/>
    <mergeCell ref="AM137:AP137"/>
    <mergeCell ref="AQ137:AS137"/>
    <mergeCell ref="AT137:AX137"/>
    <mergeCell ref="AT136:AX136"/>
    <mergeCell ref="A137:L137"/>
    <mergeCell ref="M137:N137"/>
    <mergeCell ref="O137:R137"/>
    <mergeCell ref="S137:T137"/>
    <mergeCell ref="U137:X137"/>
    <mergeCell ref="Y137:Z137"/>
    <mergeCell ref="AA137:AD137"/>
    <mergeCell ref="AE137:AF137"/>
    <mergeCell ref="AG137:AJ137"/>
    <mergeCell ref="AG136:AJ136"/>
    <mergeCell ref="AK136:AL136"/>
    <mergeCell ref="AM136:AP136"/>
    <mergeCell ref="AQ136:AS136"/>
    <mergeCell ref="U136:X136"/>
    <mergeCell ref="Y136:Z136"/>
    <mergeCell ref="AA136:AD136"/>
    <mergeCell ref="AE136:AF136"/>
    <mergeCell ref="A136:L136"/>
    <mergeCell ref="M136:N136"/>
    <mergeCell ref="O136:R136"/>
    <mergeCell ref="S136:T136"/>
    <mergeCell ref="AK135:AL135"/>
    <mergeCell ref="AM135:AP135"/>
    <mergeCell ref="AQ135:AS135"/>
    <mergeCell ref="AT135:AX135"/>
    <mergeCell ref="AT134:AX134"/>
    <mergeCell ref="A135:L135"/>
    <mergeCell ref="M135:N135"/>
    <mergeCell ref="O135:R135"/>
    <mergeCell ref="S135:T135"/>
    <mergeCell ref="U135:X135"/>
    <mergeCell ref="Y135:Z135"/>
    <mergeCell ref="AA135:AD135"/>
    <mergeCell ref="AE135:AF135"/>
    <mergeCell ref="AG135:AJ135"/>
    <mergeCell ref="AG134:AJ134"/>
    <mergeCell ref="AK134:AL134"/>
    <mergeCell ref="AM134:AP134"/>
    <mergeCell ref="AQ134:AS134"/>
    <mergeCell ref="U134:X134"/>
    <mergeCell ref="Y134:Z134"/>
    <mergeCell ref="AA134:AD134"/>
    <mergeCell ref="AE134:AF134"/>
    <mergeCell ref="A134:L134"/>
    <mergeCell ref="M134:N134"/>
    <mergeCell ref="O134:R134"/>
    <mergeCell ref="S134:T134"/>
    <mergeCell ref="AK133:AL133"/>
    <mergeCell ref="AM133:AP133"/>
    <mergeCell ref="AQ133:AS133"/>
    <mergeCell ref="AT133:AX133"/>
    <mergeCell ref="AT132:AX132"/>
    <mergeCell ref="A133:L133"/>
    <mergeCell ref="M133:N133"/>
    <mergeCell ref="O133:R133"/>
    <mergeCell ref="S133:T133"/>
    <mergeCell ref="U133:X133"/>
    <mergeCell ref="Y133:Z133"/>
    <mergeCell ref="AA133:AD133"/>
    <mergeCell ref="AE133:AF133"/>
    <mergeCell ref="AG133:AJ133"/>
    <mergeCell ref="AG132:AJ132"/>
    <mergeCell ref="AK132:AL132"/>
    <mergeCell ref="AM132:AP132"/>
    <mergeCell ref="AQ132:AS132"/>
    <mergeCell ref="U132:X132"/>
    <mergeCell ref="Y132:Z132"/>
    <mergeCell ref="AA132:AD132"/>
    <mergeCell ref="AE132:AF132"/>
    <mergeCell ref="A132:L132"/>
    <mergeCell ref="M132:N132"/>
    <mergeCell ref="O132:R132"/>
    <mergeCell ref="S132:T132"/>
    <mergeCell ref="AK131:AL131"/>
    <mergeCell ref="AM131:AP131"/>
    <mergeCell ref="AQ131:AS131"/>
    <mergeCell ref="AT131:AX131"/>
    <mergeCell ref="AT130:AX130"/>
    <mergeCell ref="A131:L131"/>
    <mergeCell ref="M131:N131"/>
    <mergeCell ref="O131:R131"/>
    <mergeCell ref="S131:T131"/>
    <mergeCell ref="U131:X131"/>
    <mergeCell ref="Y131:Z131"/>
    <mergeCell ref="AA131:AD131"/>
    <mergeCell ref="AE131:AF131"/>
    <mergeCell ref="AG131:AJ131"/>
    <mergeCell ref="AG130:AJ130"/>
    <mergeCell ref="AK130:AL130"/>
    <mergeCell ref="AM130:AP130"/>
    <mergeCell ref="AQ130:AS130"/>
    <mergeCell ref="U130:X130"/>
    <mergeCell ref="Y130:Z130"/>
    <mergeCell ref="AA130:AD130"/>
    <mergeCell ref="AE130:AF130"/>
    <mergeCell ref="A130:L130"/>
    <mergeCell ref="M130:N130"/>
    <mergeCell ref="O130:R130"/>
    <mergeCell ref="S130:T130"/>
    <mergeCell ref="AK129:AL129"/>
    <mergeCell ref="AM129:AP129"/>
    <mergeCell ref="AQ129:AS129"/>
    <mergeCell ref="AT129:AX129"/>
    <mergeCell ref="AT128:AX128"/>
    <mergeCell ref="A129:L129"/>
    <mergeCell ref="M129:N129"/>
    <mergeCell ref="O129:R129"/>
    <mergeCell ref="S129:T129"/>
    <mergeCell ref="U129:X129"/>
    <mergeCell ref="Y129:Z129"/>
    <mergeCell ref="AA129:AD129"/>
    <mergeCell ref="AE129:AF129"/>
    <mergeCell ref="AG129:AJ129"/>
    <mergeCell ref="AG128:AJ128"/>
    <mergeCell ref="AK128:AL128"/>
    <mergeCell ref="AM128:AP128"/>
    <mergeCell ref="AQ128:AS128"/>
    <mergeCell ref="U128:X128"/>
    <mergeCell ref="Y128:Z128"/>
    <mergeCell ref="AA128:AD128"/>
    <mergeCell ref="AE128:AF128"/>
    <mergeCell ref="A128:L128"/>
    <mergeCell ref="M128:N128"/>
    <mergeCell ref="O128:R128"/>
    <mergeCell ref="S128:T128"/>
    <mergeCell ref="AK127:AL127"/>
    <mergeCell ref="AM127:AP127"/>
    <mergeCell ref="AQ127:AS127"/>
    <mergeCell ref="AT127:AX127"/>
    <mergeCell ref="AT126:AX126"/>
    <mergeCell ref="A127:L127"/>
    <mergeCell ref="M127:N127"/>
    <mergeCell ref="O127:R127"/>
    <mergeCell ref="S127:T127"/>
    <mergeCell ref="U127:X127"/>
    <mergeCell ref="Y127:Z127"/>
    <mergeCell ref="AA127:AD127"/>
    <mergeCell ref="AE127:AF127"/>
    <mergeCell ref="AG127:AJ127"/>
    <mergeCell ref="AG126:AJ126"/>
    <mergeCell ref="AK126:AL126"/>
    <mergeCell ref="AM126:AP126"/>
    <mergeCell ref="AQ126:AS126"/>
    <mergeCell ref="U126:X126"/>
    <mergeCell ref="Y126:Z126"/>
    <mergeCell ref="AA126:AD126"/>
    <mergeCell ref="AE126:AF126"/>
    <mergeCell ref="A126:L126"/>
    <mergeCell ref="M126:N126"/>
    <mergeCell ref="O126:R126"/>
    <mergeCell ref="S126:T126"/>
    <mergeCell ref="AK125:AL125"/>
    <mergeCell ref="AM125:AP125"/>
    <mergeCell ref="AQ125:AS125"/>
    <mergeCell ref="AT125:AX125"/>
    <mergeCell ref="AT124:AX124"/>
    <mergeCell ref="A125:L125"/>
    <mergeCell ref="M125:N125"/>
    <mergeCell ref="O125:R125"/>
    <mergeCell ref="S125:T125"/>
    <mergeCell ref="U125:X125"/>
    <mergeCell ref="Y125:Z125"/>
    <mergeCell ref="AA125:AD125"/>
    <mergeCell ref="AE125:AF125"/>
    <mergeCell ref="AG125:AJ125"/>
    <mergeCell ref="AG124:AJ124"/>
    <mergeCell ref="AK124:AL124"/>
    <mergeCell ref="AM124:AP124"/>
    <mergeCell ref="AQ124:AS124"/>
    <mergeCell ref="AQ123:AS123"/>
    <mergeCell ref="AT123:AX123"/>
    <mergeCell ref="A124:L124"/>
    <mergeCell ref="M124:N124"/>
    <mergeCell ref="O124:R124"/>
    <mergeCell ref="S124:T124"/>
    <mergeCell ref="U124:X124"/>
    <mergeCell ref="Y124:Z124"/>
    <mergeCell ref="AA124:AD124"/>
    <mergeCell ref="AE124:AF124"/>
    <mergeCell ref="AE123:AF123"/>
    <mergeCell ref="AG123:AJ123"/>
    <mergeCell ref="AK123:AL123"/>
    <mergeCell ref="AM123:AP123"/>
    <mergeCell ref="AM122:AP122"/>
    <mergeCell ref="AQ122:AS122"/>
    <mergeCell ref="AT122:AX122"/>
    <mergeCell ref="A123:L123"/>
    <mergeCell ref="M123:N123"/>
    <mergeCell ref="O123:R123"/>
    <mergeCell ref="S123:T123"/>
    <mergeCell ref="U123:X123"/>
    <mergeCell ref="Y123:Z123"/>
    <mergeCell ref="AA123:AD123"/>
    <mergeCell ref="AA122:AD122"/>
    <mergeCell ref="AE122:AF122"/>
    <mergeCell ref="AG122:AJ122"/>
    <mergeCell ref="AK122:AL122"/>
    <mergeCell ref="O122:R122"/>
    <mergeCell ref="S122:T122"/>
    <mergeCell ref="U122:X122"/>
    <mergeCell ref="Y122:Z122"/>
    <mergeCell ref="AT117:AX117"/>
    <mergeCell ref="A120:L122"/>
    <mergeCell ref="M120:R121"/>
    <mergeCell ref="S120:AJ120"/>
    <mergeCell ref="AK120:AP121"/>
    <mergeCell ref="AQ120:AX121"/>
    <mergeCell ref="S121:X121"/>
    <mergeCell ref="Y121:AD121"/>
    <mergeCell ref="AE121:AJ121"/>
    <mergeCell ref="M122:N122"/>
    <mergeCell ref="AG117:AJ117"/>
    <mergeCell ref="AK117:AL117"/>
    <mergeCell ref="AM117:AP117"/>
    <mergeCell ref="AQ117:AS117"/>
    <mergeCell ref="U117:X117"/>
    <mergeCell ref="Y117:Z117"/>
    <mergeCell ref="AA117:AD117"/>
    <mergeCell ref="AE117:AF117"/>
    <mergeCell ref="A117:L117"/>
    <mergeCell ref="M117:N117"/>
    <mergeCell ref="O117:R117"/>
    <mergeCell ref="S117:T117"/>
    <mergeCell ref="AK116:AL116"/>
    <mergeCell ref="AM116:AP116"/>
    <mergeCell ref="AQ116:AS116"/>
    <mergeCell ref="AT116:AX116"/>
    <mergeCell ref="AT115:AX115"/>
    <mergeCell ref="A116:L116"/>
    <mergeCell ref="M116:N116"/>
    <mergeCell ref="O116:R116"/>
    <mergeCell ref="S116:T116"/>
    <mergeCell ref="U116:X116"/>
    <mergeCell ref="Y116:Z116"/>
    <mergeCell ref="AA116:AD116"/>
    <mergeCell ref="AE116:AF116"/>
    <mergeCell ref="AG116:AJ116"/>
    <mergeCell ref="AG115:AJ115"/>
    <mergeCell ref="AK115:AL115"/>
    <mergeCell ref="AM115:AP115"/>
    <mergeCell ref="AQ115:AS115"/>
    <mergeCell ref="U115:X115"/>
    <mergeCell ref="Y115:Z115"/>
    <mergeCell ref="AA115:AD115"/>
    <mergeCell ref="AE115:AF115"/>
    <mergeCell ref="A115:L115"/>
    <mergeCell ref="M115:N115"/>
    <mergeCell ref="O115:R115"/>
    <mergeCell ref="S115:T115"/>
    <mergeCell ref="AK114:AL114"/>
    <mergeCell ref="AM114:AP114"/>
    <mergeCell ref="AQ114:AS114"/>
    <mergeCell ref="AT114:AX114"/>
    <mergeCell ref="AT113:AX113"/>
    <mergeCell ref="A114:L114"/>
    <mergeCell ref="M114:N114"/>
    <mergeCell ref="O114:R114"/>
    <mergeCell ref="S114:T114"/>
    <mergeCell ref="U114:X114"/>
    <mergeCell ref="Y114:Z114"/>
    <mergeCell ref="AA114:AD114"/>
    <mergeCell ref="AE114:AF114"/>
    <mergeCell ref="AG114:AJ114"/>
    <mergeCell ref="AG113:AJ113"/>
    <mergeCell ref="AK113:AL113"/>
    <mergeCell ref="AM113:AP113"/>
    <mergeCell ref="AQ113:AS113"/>
    <mergeCell ref="U113:X113"/>
    <mergeCell ref="Y113:Z113"/>
    <mergeCell ref="AA113:AD113"/>
    <mergeCell ref="AE113:AF113"/>
    <mergeCell ref="A113:L113"/>
    <mergeCell ref="M113:N113"/>
    <mergeCell ref="O113:R113"/>
    <mergeCell ref="S113:T113"/>
    <mergeCell ref="AK112:AL112"/>
    <mergeCell ref="AM112:AP112"/>
    <mergeCell ref="AQ112:AS112"/>
    <mergeCell ref="AT112:AX112"/>
    <mergeCell ref="AT111:AX111"/>
    <mergeCell ref="A112:L112"/>
    <mergeCell ref="M112:N112"/>
    <mergeCell ref="O112:R112"/>
    <mergeCell ref="S112:T112"/>
    <mergeCell ref="U112:X112"/>
    <mergeCell ref="Y112:Z112"/>
    <mergeCell ref="AA112:AD112"/>
    <mergeCell ref="AE112:AF112"/>
    <mergeCell ref="AG112:AJ112"/>
    <mergeCell ref="AG111:AJ111"/>
    <mergeCell ref="AK111:AL111"/>
    <mergeCell ref="AM111:AP111"/>
    <mergeCell ref="AQ111:AS111"/>
    <mergeCell ref="U111:X111"/>
    <mergeCell ref="Y111:Z111"/>
    <mergeCell ref="AA111:AD111"/>
    <mergeCell ref="AE111:AF111"/>
    <mergeCell ref="A111:L111"/>
    <mergeCell ref="M111:N111"/>
    <mergeCell ref="O111:R111"/>
    <mergeCell ref="S111:T111"/>
    <mergeCell ref="AK110:AL110"/>
    <mergeCell ref="AM110:AP110"/>
    <mergeCell ref="AQ110:AS110"/>
    <mergeCell ref="AT110:AX110"/>
    <mergeCell ref="AT109:AX109"/>
    <mergeCell ref="A110:L110"/>
    <mergeCell ref="M110:N110"/>
    <mergeCell ref="O110:R110"/>
    <mergeCell ref="S110:T110"/>
    <mergeCell ref="U110:X110"/>
    <mergeCell ref="Y110:Z110"/>
    <mergeCell ref="AA110:AD110"/>
    <mergeCell ref="AE110:AF110"/>
    <mergeCell ref="AG110:AJ110"/>
    <mergeCell ref="AG109:AJ109"/>
    <mergeCell ref="AK109:AL109"/>
    <mergeCell ref="AM109:AP109"/>
    <mergeCell ref="AQ109:AS109"/>
    <mergeCell ref="U109:X109"/>
    <mergeCell ref="Y109:Z109"/>
    <mergeCell ref="AA109:AD109"/>
    <mergeCell ref="AE109:AF109"/>
    <mergeCell ref="A109:L109"/>
    <mergeCell ref="M109:N109"/>
    <mergeCell ref="O109:R109"/>
    <mergeCell ref="S109:T109"/>
    <mergeCell ref="AK108:AL108"/>
    <mergeCell ref="AM108:AP108"/>
    <mergeCell ref="AQ108:AS108"/>
    <mergeCell ref="AT108:AX108"/>
    <mergeCell ref="AT107:AX107"/>
    <mergeCell ref="A108:L108"/>
    <mergeCell ref="M108:N108"/>
    <mergeCell ref="O108:R108"/>
    <mergeCell ref="S108:T108"/>
    <mergeCell ref="U108:X108"/>
    <mergeCell ref="Y108:Z108"/>
    <mergeCell ref="AA108:AD108"/>
    <mergeCell ref="AE108:AF108"/>
    <mergeCell ref="AG108:AJ108"/>
    <mergeCell ref="AG107:AJ107"/>
    <mergeCell ref="AK107:AL107"/>
    <mergeCell ref="AM107:AP107"/>
    <mergeCell ref="AQ107:AS107"/>
    <mergeCell ref="U107:X107"/>
    <mergeCell ref="Y107:Z107"/>
    <mergeCell ref="AA107:AD107"/>
    <mergeCell ref="AE107:AF107"/>
    <mergeCell ref="A107:L107"/>
    <mergeCell ref="M107:N107"/>
    <mergeCell ref="O107:R107"/>
    <mergeCell ref="S107:T107"/>
    <mergeCell ref="AK106:AL106"/>
    <mergeCell ref="AM106:AP106"/>
    <mergeCell ref="AQ106:AS106"/>
    <mergeCell ref="AT106:AX106"/>
    <mergeCell ref="AT105:AX105"/>
    <mergeCell ref="A106:L106"/>
    <mergeCell ref="M106:N106"/>
    <mergeCell ref="O106:R106"/>
    <mergeCell ref="S106:T106"/>
    <mergeCell ref="U106:X106"/>
    <mergeCell ref="Y106:Z106"/>
    <mergeCell ref="AA106:AD106"/>
    <mergeCell ref="AE106:AF106"/>
    <mergeCell ref="AG106:AJ106"/>
    <mergeCell ref="AG105:AJ105"/>
    <mergeCell ref="AK105:AL105"/>
    <mergeCell ref="AM105:AP105"/>
    <mergeCell ref="AQ105:AS105"/>
    <mergeCell ref="U105:X105"/>
    <mergeCell ref="Y105:Z105"/>
    <mergeCell ref="AA105:AD105"/>
    <mergeCell ref="AE105:AF105"/>
    <mergeCell ref="A105:L105"/>
    <mergeCell ref="M105:N105"/>
    <mergeCell ref="O105:R105"/>
    <mergeCell ref="S105:T105"/>
    <mergeCell ref="AK104:AL104"/>
    <mergeCell ref="AM104:AP104"/>
    <mergeCell ref="AQ104:AS104"/>
    <mergeCell ref="AT104:AX104"/>
    <mergeCell ref="AT103:AX103"/>
    <mergeCell ref="A104:L104"/>
    <mergeCell ref="M104:N104"/>
    <mergeCell ref="O104:R104"/>
    <mergeCell ref="S104:T104"/>
    <mergeCell ref="U104:X104"/>
    <mergeCell ref="Y104:Z104"/>
    <mergeCell ref="AA104:AD104"/>
    <mergeCell ref="AE104:AF104"/>
    <mergeCell ref="AG104:AJ104"/>
    <mergeCell ref="AG103:AJ103"/>
    <mergeCell ref="AK103:AL103"/>
    <mergeCell ref="AM103:AP103"/>
    <mergeCell ref="AQ103:AS103"/>
    <mergeCell ref="U103:X103"/>
    <mergeCell ref="Y103:Z103"/>
    <mergeCell ref="AA103:AD103"/>
    <mergeCell ref="AE103:AF103"/>
    <mergeCell ref="A103:L103"/>
    <mergeCell ref="M103:N103"/>
    <mergeCell ref="O103:R103"/>
    <mergeCell ref="S103:T103"/>
    <mergeCell ref="AK102:AL102"/>
    <mergeCell ref="AM102:AP102"/>
    <mergeCell ref="AQ102:AS102"/>
    <mergeCell ref="AT102:AX102"/>
    <mergeCell ref="AT101:AX101"/>
    <mergeCell ref="A102:L102"/>
    <mergeCell ref="M102:N102"/>
    <mergeCell ref="O102:R102"/>
    <mergeCell ref="S102:T102"/>
    <mergeCell ref="U102:X102"/>
    <mergeCell ref="Y102:Z102"/>
    <mergeCell ref="AA102:AD102"/>
    <mergeCell ref="AE102:AF102"/>
    <mergeCell ref="AG102:AJ102"/>
    <mergeCell ref="AG101:AJ101"/>
    <mergeCell ref="AK101:AL101"/>
    <mergeCell ref="AM101:AP101"/>
    <mergeCell ref="AQ101:AS101"/>
    <mergeCell ref="U101:X101"/>
    <mergeCell ref="Y101:Z101"/>
    <mergeCell ref="AA101:AD101"/>
    <mergeCell ref="AE101:AF101"/>
    <mergeCell ref="A101:L101"/>
    <mergeCell ref="M101:N101"/>
    <mergeCell ref="O101:R101"/>
    <mergeCell ref="S101:T101"/>
    <mergeCell ref="AK100:AL100"/>
    <mergeCell ref="AM100:AP100"/>
    <mergeCell ref="AQ100:AS100"/>
    <mergeCell ref="AT100:AX100"/>
    <mergeCell ref="AT99:AX99"/>
    <mergeCell ref="A100:L100"/>
    <mergeCell ref="M100:N100"/>
    <mergeCell ref="O100:R100"/>
    <mergeCell ref="S100:T100"/>
    <mergeCell ref="U100:X100"/>
    <mergeCell ref="Y100:Z100"/>
    <mergeCell ref="AA100:AD100"/>
    <mergeCell ref="AE100:AF100"/>
    <mergeCell ref="AG100:AJ100"/>
    <mergeCell ref="AG99:AJ99"/>
    <mergeCell ref="AK99:AL99"/>
    <mergeCell ref="AM99:AP99"/>
    <mergeCell ref="AQ99:AS99"/>
    <mergeCell ref="U99:X99"/>
    <mergeCell ref="Y99:Z99"/>
    <mergeCell ref="AA99:AD99"/>
    <mergeCell ref="AE99:AF99"/>
    <mergeCell ref="A99:L99"/>
    <mergeCell ref="M99:N99"/>
    <mergeCell ref="O99:R99"/>
    <mergeCell ref="S99:T99"/>
    <mergeCell ref="AK98:AL98"/>
    <mergeCell ref="AM98:AP98"/>
    <mergeCell ref="AQ98:AS98"/>
    <mergeCell ref="AT98:AX98"/>
    <mergeCell ref="AT97:AX97"/>
    <mergeCell ref="A98:L98"/>
    <mergeCell ref="M98:N98"/>
    <mergeCell ref="O98:R98"/>
    <mergeCell ref="S98:T98"/>
    <mergeCell ref="U98:X98"/>
    <mergeCell ref="Y98:Z98"/>
    <mergeCell ref="AA98:AD98"/>
    <mergeCell ref="AE98:AF98"/>
    <mergeCell ref="AG98:AJ98"/>
    <mergeCell ref="AG97:AJ97"/>
    <mergeCell ref="AK97:AL97"/>
    <mergeCell ref="AM97:AP97"/>
    <mergeCell ref="AQ97:AS97"/>
    <mergeCell ref="U97:X97"/>
    <mergeCell ref="Y97:Z97"/>
    <mergeCell ref="AA97:AD97"/>
    <mergeCell ref="AE97:AF97"/>
    <mergeCell ref="A97:L97"/>
    <mergeCell ref="M97:N97"/>
    <mergeCell ref="O97:R97"/>
    <mergeCell ref="S97:T97"/>
    <mergeCell ref="AK96:AL96"/>
    <mergeCell ref="AM96:AP96"/>
    <mergeCell ref="AQ96:AS96"/>
    <mergeCell ref="AT96:AX96"/>
    <mergeCell ref="AT95:AX95"/>
    <mergeCell ref="A96:L96"/>
    <mergeCell ref="M96:N96"/>
    <mergeCell ref="O96:R96"/>
    <mergeCell ref="S96:T96"/>
    <mergeCell ref="U96:X96"/>
    <mergeCell ref="Y96:Z96"/>
    <mergeCell ref="AA96:AD96"/>
    <mergeCell ref="AE96:AF96"/>
    <mergeCell ref="AG96:AJ96"/>
    <mergeCell ref="AG95:AJ95"/>
    <mergeCell ref="AK95:AL95"/>
    <mergeCell ref="AM95:AP95"/>
    <mergeCell ref="AQ95:AS95"/>
    <mergeCell ref="U95:X95"/>
    <mergeCell ref="Y95:Z95"/>
    <mergeCell ref="AA95:AD95"/>
    <mergeCell ref="AE95:AF95"/>
    <mergeCell ref="A95:L95"/>
    <mergeCell ref="M95:N95"/>
    <mergeCell ref="O95:R95"/>
    <mergeCell ref="S95:T95"/>
    <mergeCell ref="AK94:AL94"/>
    <mergeCell ref="AM94:AP94"/>
    <mergeCell ref="AQ94:AS94"/>
    <mergeCell ref="AT94:AX94"/>
    <mergeCell ref="AT93:AX93"/>
    <mergeCell ref="A94:L94"/>
    <mergeCell ref="M94:N94"/>
    <mergeCell ref="O94:R94"/>
    <mergeCell ref="S94:T94"/>
    <mergeCell ref="U94:X94"/>
    <mergeCell ref="Y94:Z94"/>
    <mergeCell ref="AA94:AD94"/>
    <mergeCell ref="AE94:AF94"/>
    <mergeCell ref="AG94:AJ94"/>
    <mergeCell ref="AG93:AJ93"/>
    <mergeCell ref="AK93:AL93"/>
    <mergeCell ref="AM93:AP93"/>
    <mergeCell ref="AQ93:AS93"/>
    <mergeCell ref="U93:X93"/>
    <mergeCell ref="Y93:Z93"/>
    <mergeCell ref="AA93:AD93"/>
    <mergeCell ref="AE93:AF93"/>
    <mergeCell ref="A93:L93"/>
    <mergeCell ref="M93:N93"/>
    <mergeCell ref="O93:R93"/>
    <mergeCell ref="S93:T93"/>
    <mergeCell ref="AK92:AL92"/>
    <mergeCell ref="AM92:AP92"/>
    <mergeCell ref="AQ92:AS92"/>
    <mergeCell ref="AT92:AX92"/>
    <mergeCell ref="AT91:AX91"/>
    <mergeCell ref="A92:L92"/>
    <mergeCell ref="M92:N92"/>
    <mergeCell ref="O92:R92"/>
    <mergeCell ref="S92:T92"/>
    <mergeCell ref="U92:X92"/>
    <mergeCell ref="Y92:Z92"/>
    <mergeCell ref="AA92:AD92"/>
    <mergeCell ref="AE92:AF92"/>
    <mergeCell ref="AG92:AJ92"/>
    <mergeCell ref="AG91:AJ91"/>
    <mergeCell ref="AK91:AL91"/>
    <mergeCell ref="AM91:AP91"/>
    <mergeCell ref="AQ91:AS91"/>
    <mergeCell ref="U91:X91"/>
    <mergeCell ref="Y91:Z91"/>
    <mergeCell ref="AA91:AD91"/>
    <mergeCell ref="AE91:AF91"/>
    <mergeCell ref="A91:L91"/>
    <mergeCell ref="M91:N91"/>
    <mergeCell ref="O91:R91"/>
    <mergeCell ref="S91:T91"/>
    <mergeCell ref="AK90:AL90"/>
    <mergeCell ref="AM90:AP90"/>
    <mergeCell ref="AQ90:AS90"/>
    <mergeCell ref="AT90:AX90"/>
    <mergeCell ref="Y90:Z90"/>
    <mergeCell ref="AA90:AD90"/>
    <mergeCell ref="AE90:AF90"/>
    <mergeCell ref="AG90:AJ90"/>
    <mergeCell ref="M90:N90"/>
    <mergeCell ref="O90:R90"/>
    <mergeCell ref="S90:T90"/>
    <mergeCell ref="U90:X90"/>
    <mergeCell ref="AT84:AX84"/>
    <mergeCell ref="AQ87:AV87"/>
    <mergeCell ref="A88:L90"/>
    <mergeCell ref="M88:R89"/>
    <mergeCell ref="S88:AJ88"/>
    <mergeCell ref="AK88:AP89"/>
    <mergeCell ref="AQ88:AX89"/>
    <mergeCell ref="S89:X89"/>
    <mergeCell ref="Y89:AD89"/>
    <mergeCell ref="AE89:AJ89"/>
    <mergeCell ref="AG84:AJ84"/>
    <mergeCell ref="AK84:AL84"/>
    <mergeCell ref="AM84:AP84"/>
    <mergeCell ref="AQ84:AS84"/>
    <mergeCell ref="U84:X84"/>
    <mergeCell ref="Y84:Z84"/>
    <mergeCell ref="AA84:AD84"/>
    <mergeCell ref="AE84:AF84"/>
    <mergeCell ref="A84:L84"/>
    <mergeCell ref="M84:N84"/>
    <mergeCell ref="O84:R84"/>
    <mergeCell ref="S84:T84"/>
    <mergeCell ref="AK83:AL83"/>
    <mergeCell ref="AM83:AP83"/>
    <mergeCell ref="AQ83:AS83"/>
    <mergeCell ref="AT83:AX83"/>
    <mergeCell ref="AT82:AX82"/>
    <mergeCell ref="A83:L83"/>
    <mergeCell ref="M83:N83"/>
    <mergeCell ref="O83:R83"/>
    <mergeCell ref="S83:T83"/>
    <mergeCell ref="U83:X83"/>
    <mergeCell ref="Y83:Z83"/>
    <mergeCell ref="AA83:AD83"/>
    <mergeCell ref="AE83:AF83"/>
    <mergeCell ref="AG83:AJ83"/>
    <mergeCell ref="AG82:AJ82"/>
    <mergeCell ref="AK82:AL82"/>
    <mergeCell ref="AM82:AP82"/>
    <mergeCell ref="AQ82:AS82"/>
    <mergeCell ref="U82:X82"/>
    <mergeCell ref="Y82:Z82"/>
    <mergeCell ref="AA82:AD82"/>
    <mergeCell ref="AE82:AF82"/>
    <mergeCell ref="A82:L82"/>
    <mergeCell ref="M82:N82"/>
    <mergeCell ref="O82:R82"/>
    <mergeCell ref="S82:T82"/>
    <mergeCell ref="AK81:AL81"/>
    <mergeCell ref="AM81:AP81"/>
    <mergeCell ref="AQ81:AS81"/>
    <mergeCell ref="AT81:AX81"/>
    <mergeCell ref="AT80:AX80"/>
    <mergeCell ref="A81:L81"/>
    <mergeCell ref="M81:N81"/>
    <mergeCell ref="O81:R81"/>
    <mergeCell ref="S81:T81"/>
    <mergeCell ref="U81:X81"/>
    <mergeCell ref="Y81:Z81"/>
    <mergeCell ref="AA81:AD81"/>
    <mergeCell ref="AE81:AF81"/>
    <mergeCell ref="AG81:AJ81"/>
    <mergeCell ref="AG80:AJ80"/>
    <mergeCell ref="AK80:AL80"/>
    <mergeCell ref="AM80:AP80"/>
    <mergeCell ref="AQ80:AS80"/>
    <mergeCell ref="U80:X80"/>
    <mergeCell ref="Y80:Z80"/>
    <mergeCell ref="AA80:AD80"/>
    <mergeCell ref="AE80:AF80"/>
    <mergeCell ref="A80:L80"/>
    <mergeCell ref="M80:N80"/>
    <mergeCell ref="O80:R80"/>
    <mergeCell ref="S80:T80"/>
    <mergeCell ref="AK79:AL79"/>
    <mergeCell ref="AM79:AP79"/>
    <mergeCell ref="AQ79:AS79"/>
    <mergeCell ref="AT79:AX79"/>
    <mergeCell ref="AT78:AX78"/>
    <mergeCell ref="A79:L79"/>
    <mergeCell ref="M79:N79"/>
    <mergeCell ref="O79:R79"/>
    <mergeCell ref="S79:T79"/>
    <mergeCell ref="U79:X79"/>
    <mergeCell ref="Y79:Z79"/>
    <mergeCell ref="AA79:AD79"/>
    <mergeCell ref="AE79:AF79"/>
    <mergeCell ref="AG79:AJ79"/>
    <mergeCell ref="AG78:AJ78"/>
    <mergeCell ref="AK78:AL78"/>
    <mergeCell ref="AM78:AP78"/>
    <mergeCell ref="AQ78:AS78"/>
    <mergeCell ref="U78:X78"/>
    <mergeCell ref="Y78:Z78"/>
    <mergeCell ref="AA78:AD78"/>
    <mergeCell ref="AE78:AF78"/>
    <mergeCell ref="A78:L78"/>
    <mergeCell ref="M78:N78"/>
    <mergeCell ref="O78:R78"/>
    <mergeCell ref="S78:T78"/>
    <mergeCell ref="AK77:AL77"/>
    <mergeCell ref="AM77:AP77"/>
    <mergeCell ref="AQ77:AS77"/>
    <mergeCell ref="AT77:AX77"/>
    <mergeCell ref="AT76:AX76"/>
    <mergeCell ref="A77:L77"/>
    <mergeCell ref="M77:N77"/>
    <mergeCell ref="O77:R77"/>
    <mergeCell ref="S77:T77"/>
    <mergeCell ref="U77:X77"/>
    <mergeCell ref="Y77:Z77"/>
    <mergeCell ref="AA77:AD77"/>
    <mergeCell ref="AE77:AF77"/>
    <mergeCell ref="AG77:AJ77"/>
    <mergeCell ref="AG76:AJ76"/>
    <mergeCell ref="AK76:AL76"/>
    <mergeCell ref="AM76:AP76"/>
    <mergeCell ref="AQ76:AS76"/>
    <mergeCell ref="U76:X76"/>
    <mergeCell ref="Y76:Z76"/>
    <mergeCell ref="AA76:AD76"/>
    <mergeCell ref="AE76:AF76"/>
    <mergeCell ref="A76:L76"/>
    <mergeCell ref="M76:N76"/>
    <mergeCell ref="O76:R76"/>
    <mergeCell ref="S76:T76"/>
    <mergeCell ref="AK75:AL75"/>
    <mergeCell ref="AM75:AP75"/>
    <mergeCell ref="AQ75:AS75"/>
    <mergeCell ref="AT75:AX75"/>
    <mergeCell ref="AT74:AX74"/>
    <mergeCell ref="A75:L75"/>
    <mergeCell ref="M75:N75"/>
    <mergeCell ref="O75:R75"/>
    <mergeCell ref="S75:T75"/>
    <mergeCell ref="U75:X75"/>
    <mergeCell ref="Y75:Z75"/>
    <mergeCell ref="AA75:AD75"/>
    <mergeCell ref="AE75:AF75"/>
    <mergeCell ref="AG75:AJ75"/>
    <mergeCell ref="AG74:AJ74"/>
    <mergeCell ref="AK74:AL74"/>
    <mergeCell ref="AM74:AP74"/>
    <mergeCell ref="AQ74:AS74"/>
    <mergeCell ref="U74:X74"/>
    <mergeCell ref="Y74:Z74"/>
    <mergeCell ref="AA74:AD74"/>
    <mergeCell ref="AE74:AF74"/>
    <mergeCell ref="A74:L74"/>
    <mergeCell ref="M74:N74"/>
    <mergeCell ref="O74:R74"/>
    <mergeCell ref="S74:T74"/>
    <mergeCell ref="AK73:AL73"/>
    <mergeCell ref="AM73:AP73"/>
    <mergeCell ref="AQ73:AS73"/>
    <mergeCell ref="AT73:AX73"/>
    <mergeCell ref="AT72:AX72"/>
    <mergeCell ref="A73:L73"/>
    <mergeCell ref="M73:N73"/>
    <mergeCell ref="O73:R73"/>
    <mergeCell ref="S73:T73"/>
    <mergeCell ref="U73:X73"/>
    <mergeCell ref="Y73:Z73"/>
    <mergeCell ref="AA73:AD73"/>
    <mergeCell ref="AE73:AF73"/>
    <mergeCell ref="AG73:AJ73"/>
    <mergeCell ref="AG72:AJ72"/>
    <mergeCell ref="AK72:AL72"/>
    <mergeCell ref="AM72:AP72"/>
    <mergeCell ref="AQ72:AS72"/>
    <mergeCell ref="U72:X72"/>
    <mergeCell ref="Y72:Z72"/>
    <mergeCell ref="AA72:AD72"/>
    <mergeCell ref="AE72:AF72"/>
    <mergeCell ref="A72:L72"/>
    <mergeCell ref="M72:N72"/>
    <mergeCell ref="O72:R72"/>
    <mergeCell ref="S72:T72"/>
    <mergeCell ref="AK71:AL71"/>
    <mergeCell ref="AM71:AP71"/>
    <mergeCell ref="AQ71:AS71"/>
    <mergeCell ref="AT71:AX71"/>
    <mergeCell ref="AT70:AX70"/>
    <mergeCell ref="A71:L71"/>
    <mergeCell ref="M71:N71"/>
    <mergeCell ref="O71:R71"/>
    <mergeCell ref="S71:T71"/>
    <mergeCell ref="U71:X71"/>
    <mergeCell ref="Y71:Z71"/>
    <mergeCell ref="AA71:AD71"/>
    <mergeCell ref="AE71:AF71"/>
    <mergeCell ref="AG71:AJ71"/>
    <mergeCell ref="AG70:AJ70"/>
    <mergeCell ref="AK70:AL70"/>
    <mergeCell ref="AM70:AP70"/>
    <mergeCell ref="AQ70:AS70"/>
    <mergeCell ref="U70:X70"/>
    <mergeCell ref="Y70:Z70"/>
    <mergeCell ref="AA70:AD70"/>
    <mergeCell ref="AE70:AF70"/>
    <mergeCell ref="A70:L70"/>
    <mergeCell ref="M70:N70"/>
    <mergeCell ref="O70:R70"/>
    <mergeCell ref="S70:T70"/>
    <mergeCell ref="AK69:AL69"/>
    <mergeCell ref="AM69:AP69"/>
    <mergeCell ref="AQ69:AS69"/>
    <mergeCell ref="AT69:AX69"/>
    <mergeCell ref="AT68:AX68"/>
    <mergeCell ref="A69:L69"/>
    <mergeCell ref="M69:N69"/>
    <mergeCell ref="O69:R69"/>
    <mergeCell ref="S69:T69"/>
    <mergeCell ref="U69:X69"/>
    <mergeCell ref="Y69:Z69"/>
    <mergeCell ref="AA69:AD69"/>
    <mergeCell ref="AE69:AF69"/>
    <mergeCell ref="AG69:AJ69"/>
    <mergeCell ref="AG68:AJ68"/>
    <mergeCell ref="AK68:AL68"/>
    <mergeCell ref="AM68:AP68"/>
    <mergeCell ref="AQ68:AS68"/>
    <mergeCell ref="U68:X68"/>
    <mergeCell ref="Y68:Z68"/>
    <mergeCell ref="AA68:AD68"/>
    <mergeCell ref="AE68:AF68"/>
    <mergeCell ref="A68:L68"/>
    <mergeCell ref="M68:N68"/>
    <mergeCell ref="O68:R68"/>
    <mergeCell ref="S68:T68"/>
    <mergeCell ref="AK67:AL67"/>
    <mergeCell ref="AM67:AP67"/>
    <mergeCell ref="AQ67:AS67"/>
    <mergeCell ref="AT67:AX67"/>
    <mergeCell ref="AT66:AX66"/>
    <mergeCell ref="A67:L67"/>
    <mergeCell ref="M67:N67"/>
    <mergeCell ref="O67:R67"/>
    <mergeCell ref="S67:T67"/>
    <mergeCell ref="U67:X67"/>
    <mergeCell ref="Y67:Z67"/>
    <mergeCell ref="AA67:AD67"/>
    <mergeCell ref="AE67:AF67"/>
    <mergeCell ref="AG67:AJ67"/>
    <mergeCell ref="AG66:AJ66"/>
    <mergeCell ref="AK66:AL66"/>
    <mergeCell ref="AM66:AP66"/>
    <mergeCell ref="AQ66:AS66"/>
    <mergeCell ref="U66:X66"/>
    <mergeCell ref="Y66:Z66"/>
    <mergeCell ref="AA66:AD66"/>
    <mergeCell ref="AE66:AF66"/>
    <mergeCell ref="A66:L66"/>
    <mergeCell ref="M66:N66"/>
    <mergeCell ref="O66:R66"/>
    <mergeCell ref="S66:T66"/>
    <mergeCell ref="AK65:AL65"/>
    <mergeCell ref="AM65:AP65"/>
    <mergeCell ref="AQ65:AS65"/>
    <mergeCell ref="AT65:AX65"/>
    <mergeCell ref="AT64:AX64"/>
    <mergeCell ref="A65:L65"/>
    <mergeCell ref="M65:N65"/>
    <mergeCell ref="O65:R65"/>
    <mergeCell ref="S65:T65"/>
    <mergeCell ref="U65:X65"/>
    <mergeCell ref="Y65:Z65"/>
    <mergeCell ref="AA65:AD65"/>
    <mergeCell ref="AE65:AF65"/>
    <mergeCell ref="AG65:AJ65"/>
    <mergeCell ref="AG64:AJ64"/>
    <mergeCell ref="AK64:AL64"/>
    <mergeCell ref="AM64:AP64"/>
    <mergeCell ref="AQ64:AS64"/>
    <mergeCell ref="U64:X64"/>
    <mergeCell ref="Y64:Z64"/>
    <mergeCell ref="AA64:AD64"/>
    <mergeCell ref="AE64:AF64"/>
    <mergeCell ref="A64:L64"/>
    <mergeCell ref="M64:N64"/>
    <mergeCell ref="O64:R64"/>
    <mergeCell ref="S64:T64"/>
    <mergeCell ref="AK63:AL63"/>
    <mergeCell ref="AM63:AP63"/>
    <mergeCell ref="AQ63:AS63"/>
    <mergeCell ref="AT63:AX63"/>
    <mergeCell ref="AT62:AX62"/>
    <mergeCell ref="A63:L63"/>
    <mergeCell ref="M63:N63"/>
    <mergeCell ref="O63:R63"/>
    <mergeCell ref="S63:T63"/>
    <mergeCell ref="U63:X63"/>
    <mergeCell ref="Y63:Z63"/>
    <mergeCell ref="AA63:AD63"/>
    <mergeCell ref="AE63:AF63"/>
    <mergeCell ref="AG63:AJ63"/>
    <mergeCell ref="AG62:AJ62"/>
    <mergeCell ref="AK62:AL62"/>
    <mergeCell ref="AM62:AP62"/>
    <mergeCell ref="AQ62:AS62"/>
    <mergeCell ref="U62:X62"/>
    <mergeCell ref="Y62:Z62"/>
    <mergeCell ref="AA62:AD62"/>
    <mergeCell ref="AE62:AF62"/>
    <mergeCell ref="A62:L62"/>
    <mergeCell ref="M62:N62"/>
    <mergeCell ref="O62:R62"/>
    <mergeCell ref="S62:T62"/>
    <mergeCell ref="AK61:AL61"/>
    <mergeCell ref="AM61:AP61"/>
    <mergeCell ref="AQ61:AS61"/>
    <mergeCell ref="AT61:AX61"/>
    <mergeCell ref="Y61:Z61"/>
    <mergeCell ref="AA61:AD61"/>
    <mergeCell ref="AE61:AF61"/>
    <mergeCell ref="AG61:AJ61"/>
    <mergeCell ref="M61:N61"/>
    <mergeCell ref="O61:R61"/>
    <mergeCell ref="S61:T61"/>
    <mergeCell ref="U61:X61"/>
    <mergeCell ref="AT56:AX56"/>
    <mergeCell ref="AQ58:AV58"/>
    <mergeCell ref="A59:L61"/>
    <mergeCell ref="M59:R60"/>
    <mergeCell ref="S59:AJ59"/>
    <mergeCell ref="AK59:AP60"/>
    <mergeCell ref="AQ59:AX60"/>
    <mergeCell ref="S60:X60"/>
    <mergeCell ref="Y60:AD60"/>
    <mergeCell ref="AE60:AJ60"/>
    <mergeCell ref="AG56:AJ56"/>
    <mergeCell ref="AK56:AL56"/>
    <mergeCell ref="AM56:AP56"/>
    <mergeCell ref="AQ56:AS56"/>
    <mergeCell ref="U56:X56"/>
    <mergeCell ref="Y56:Z56"/>
    <mergeCell ref="AA56:AD56"/>
    <mergeCell ref="AE56:AF56"/>
    <mergeCell ref="A56:L56"/>
    <mergeCell ref="M56:N56"/>
    <mergeCell ref="O56:R56"/>
    <mergeCell ref="S56:T56"/>
    <mergeCell ref="AK55:AL55"/>
    <mergeCell ref="AM55:AP55"/>
    <mergeCell ref="AQ55:AS55"/>
    <mergeCell ref="AT55:AX55"/>
    <mergeCell ref="AT54:AX54"/>
    <mergeCell ref="A55:L55"/>
    <mergeCell ref="M55:N55"/>
    <mergeCell ref="O55:R55"/>
    <mergeCell ref="S55:T55"/>
    <mergeCell ref="U55:X55"/>
    <mergeCell ref="Y55:Z55"/>
    <mergeCell ref="AA55:AD55"/>
    <mergeCell ref="AE55:AF55"/>
    <mergeCell ref="AG55:AJ55"/>
    <mergeCell ref="AG54:AJ54"/>
    <mergeCell ref="AK54:AL54"/>
    <mergeCell ref="AM54:AP54"/>
    <mergeCell ref="AQ54:AS54"/>
    <mergeCell ref="U54:X54"/>
    <mergeCell ref="Y54:Z54"/>
    <mergeCell ref="AA54:AD54"/>
    <mergeCell ref="AE54:AF54"/>
    <mergeCell ref="A54:L54"/>
    <mergeCell ref="M54:N54"/>
    <mergeCell ref="O54:R54"/>
    <mergeCell ref="S54:T54"/>
    <mergeCell ref="AK53:AL53"/>
    <mergeCell ref="AM53:AP53"/>
    <mergeCell ref="AQ53:AS53"/>
    <mergeCell ref="AT53:AX53"/>
    <mergeCell ref="AT52:AX52"/>
    <mergeCell ref="A53:L53"/>
    <mergeCell ref="M53:N53"/>
    <mergeCell ref="O53:R53"/>
    <mergeCell ref="S53:T53"/>
    <mergeCell ref="U53:X53"/>
    <mergeCell ref="Y53:Z53"/>
    <mergeCell ref="AA53:AD53"/>
    <mergeCell ref="AE53:AF53"/>
    <mergeCell ref="AG53:AJ53"/>
    <mergeCell ref="AG52:AJ52"/>
    <mergeCell ref="AK52:AL52"/>
    <mergeCell ref="AM52:AP52"/>
    <mergeCell ref="AQ52:AS52"/>
    <mergeCell ref="U52:X52"/>
    <mergeCell ref="Y52:Z52"/>
    <mergeCell ref="AA52:AD52"/>
    <mergeCell ref="AE52:AF52"/>
    <mergeCell ref="A52:L52"/>
    <mergeCell ref="M52:N52"/>
    <mergeCell ref="O52:R52"/>
    <mergeCell ref="S52:T52"/>
    <mergeCell ref="AK51:AL51"/>
    <mergeCell ref="AM51:AP51"/>
    <mergeCell ref="AQ51:AS51"/>
    <mergeCell ref="AT51:AX51"/>
    <mergeCell ref="AT50:AX50"/>
    <mergeCell ref="A51:L51"/>
    <mergeCell ref="M51:N51"/>
    <mergeCell ref="O51:R51"/>
    <mergeCell ref="S51:T51"/>
    <mergeCell ref="U51:X51"/>
    <mergeCell ref="Y51:Z51"/>
    <mergeCell ref="AA51:AD51"/>
    <mergeCell ref="AE51:AF51"/>
    <mergeCell ref="AG51:AJ51"/>
    <mergeCell ref="AG50:AJ50"/>
    <mergeCell ref="AK50:AL50"/>
    <mergeCell ref="AM50:AP50"/>
    <mergeCell ref="AQ50:AS50"/>
    <mergeCell ref="U50:X50"/>
    <mergeCell ref="Y50:Z50"/>
    <mergeCell ref="AA50:AD50"/>
    <mergeCell ref="AE50:AF50"/>
    <mergeCell ref="A50:L50"/>
    <mergeCell ref="M50:N50"/>
    <mergeCell ref="O50:R50"/>
    <mergeCell ref="S50:T50"/>
    <mergeCell ref="AK49:AL49"/>
    <mergeCell ref="AM49:AP49"/>
    <mergeCell ref="AQ49:AS49"/>
    <mergeCell ref="AT49:AX49"/>
    <mergeCell ref="AT48:AX48"/>
    <mergeCell ref="A49:L49"/>
    <mergeCell ref="M49:N49"/>
    <mergeCell ref="O49:R49"/>
    <mergeCell ref="S49:T49"/>
    <mergeCell ref="U49:X49"/>
    <mergeCell ref="Y49:Z49"/>
    <mergeCell ref="AA49:AD49"/>
    <mergeCell ref="AE49:AF49"/>
    <mergeCell ref="AG49:AJ49"/>
    <mergeCell ref="AG48:AJ48"/>
    <mergeCell ref="AK48:AL48"/>
    <mergeCell ref="AM48:AP48"/>
    <mergeCell ref="AQ48:AS48"/>
    <mergeCell ref="U48:X48"/>
    <mergeCell ref="Y48:Z48"/>
    <mergeCell ref="AA48:AD48"/>
    <mergeCell ref="AE48:AF48"/>
    <mergeCell ref="A48:L48"/>
    <mergeCell ref="M48:N48"/>
    <mergeCell ref="O48:R48"/>
    <mergeCell ref="S48:T48"/>
    <mergeCell ref="AK47:AL47"/>
    <mergeCell ref="AM47:AP47"/>
    <mergeCell ref="AQ47:AS47"/>
    <mergeCell ref="AT47:AX47"/>
    <mergeCell ref="AT46:AX46"/>
    <mergeCell ref="A47:L47"/>
    <mergeCell ref="M47:N47"/>
    <mergeCell ref="O47:R47"/>
    <mergeCell ref="S47:T47"/>
    <mergeCell ref="U47:X47"/>
    <mergeCell ref="Y47:Z47"/>
    <mergeCell ref="AA47:AD47"/>
    <mergeCell ref="AE47:AF47"/>
    <mergeCell ref="AG47:AJ47"/>
    <mergeCell ref="AG46:AJ46"/>
    <mergeCell ref="AK46:AL46"/>
    <mergeCell ref="AM46:AP46"/>
    <mergeCell ref="AQ46:AS46"/>
    <mergeCell ref="U46:X46"/>
    <mergeCell ref="Y46:Z46"/>
    <mergeCell ref="AA46:AD46"/>
    <mergeCell ref="AE46:AF46"/>
    <mergeCell ref="A46:L46"/>
    <mergeCell ref="M46:N46"/>
    <mergeCell ref="O46:R46"/>
    <mergeCell ref="S46:T46"/>
    <mergeCell ref="AK45:AL45"/>
    <mergeCell ref="AM45:AP45"/>
    <mergeCell ref="AQ45:AS45"/>
    <mergeCell ref="AT45:AX45"/>
    <mergeCell ref="AT44:AX44"/>
    <mergeCell ref="A45:L45"/>
    <mergeCell ref="M45:N45"/>
    <mergeCell ref="O45:R45"/>
    <mergeCell ref="S45:T45"/>
    <mergeCell ref="U45:X45"/>
    <mergeCell ref="Y45:Z45"/>
    <mergeCell ref="AA45:AD45"/>
    <mergeCell ref="AE45:AF45"/>
    <mergeCell ref="AG45:AJ45"/>
    <mergeCell ref="AG44:AJ44"/>
    <mergeCell ref="AK44:AL44"/>
    <mergeCell ref="AM44:AP44"/>
    <mergeCell ref="AQ44:AS44"/>
    <mergeCell ref="U44:X44"/>
    <mergeCell ref="Y44:Z44"/>
    <mergeCell ref="AA44:AD44"/>
    <mergeCell ref="AE44:AF44"/>
    <mergeCell ref="A44:L44"/>
    <mergeCell ref="M44:N44"/>
    <mergeCell ref="O44:R44"/>
    <mergeCell ref="S44:T44"/>
    <mergeCell ref="AK43:AL43"/>
    <mergeCell ref="AM43:AP43"/>
    <mergeCell ref="AQ43:AS43"/>
    <mergeCell ref="AT43:AX43"/>
    <mergeCell ref="AT42:AX42"/>
    <mergeCell ref="A43:L43"/>
    <mergeCell ref="M43:N43"/>
    <mergeCell ref="O43:R43"/>
    <mergeCell ref="S43:T43"/>
    <mergeCell ref="U43:X43"/>
    <mergeCell ref="Y43:Z43"/>
    <mergeCell ref="AA43:AD43"/>
    <mergeCell ref="AE43:AF43"/>
    <mergeCell ref="AG43:AJ43"/>
    <mergeCell ref="AG42:AJ42"/>
    <mergeCell ref="AK42:AL42"/>
    <mergeCell ref="AM42:AP42"/>
    <mergeCell ref="AQ42:AS42"/>
    <mergeCell ref="U42:X42"/>
    <mergeCell ref="Y42:Z42"/>
    <mergeCell ref="AA42:AD42"/>
    <mergeCell ref="AE42:AF42"/>
    <mergeCell ref="A42:L42"/>
    <mergeCell ref="M42:N42"/>
    <mergeCell ref="O42:R42"/>
    <mergeCell ref="S42:T42"/>
    <mergeCell ref="AK41:AL41"/>
    <mergeCell ref="AM41:AP41"/>
    <mergeCell ref="AQ41:AS41"/>
    <mergeCell ref="AT41:AX41"/>
    <mergeCell ref="AT40:AX40"/>
    <mergeCell ref="A41:L41"/>
    <mergeCell ref="M41:N41"/>
    <mergeCell ref="O41:R41"/>
    <mergeCell ref="S41:T41"/>
    <mergeCell ref="U41:X41"/>
    <mergeCell ref="Y41:Z41"/>
    <mergeCell ref="AA41:AD41"/>
    <mergeCell ref="AE41:AF41"/>
    <mergeCell ref="AG41:AJ41"/>
    <mergeCell ref="AG40:AJ40"/>
    <mergeCell ref="AK40:AL40"/>
    <mergeCell ref="AM40:AP40"/>
    <mergeCell ref="AQ40:AS40"/>
    <mergeCell ref="U40:X40"/>
    <mergeCell ref="Y40:Z40"/>
    <mergeCell ref="AA40:AD40"/>
    <mergeCell ref="AE40:AF40"/>
    <mergeCell ref="A40:L40"/>
    <mergeCell ref="M40:N40"/>
    <mergeCell ref="O40:R40"/>
    <mergeCell ref="S40:T40"/>
    <mergeCell ref="AK39:AL39"/>
    <mergeCell ref="AM39:AP39"/>
    <mergeCell ref="AQ39:AS39"/>
    <mergeCell ref="AT39:AX39"/>
    <mergeCell ref="AT38:AX38"/>
    <mergeCell ref="A39:L39"/>
    <mergeCell ref="M39:N39"/>
    <mergeCell ref="O39:R39"/>
    <mergeCell ref="S39:T39"/>
    <mergeCell ref="U39:X39"/>
    <mergeCell ref="Y39:Z39"/>
    <mergeCell ref="AA39:AD39"/>
    <mergeCell ref="AE39:AF39"/>
    <mergeCell ref="AG39:AJ39"/>
    <mergeCell ref="AG38:AJ38"/>
    <mergeCell ref="AK38:AL38"/>
    <mergeCell ref="AM38:AP38"/>
    <mergeCell ref="AQ38:AS38"/>
    <mergeCell ref="U38:X38"/>
    <mergeCell ref="Y38:Z38"/>
    <mergeCell ref="AA38:AD38"/>
    <mergeCell ref="AE38:AF38"/>
    <mergeCell ref="A38:L38"/>
    <mergeCell ref="M38:N38"/>
    <mergeCell ref="O38:R38"/>
    <mergeCell ref="S38:T38"/>
    <mergeCell ref="AK37:AL37"/>
    <mergeCell ref="AM37:AP37"/>
    <mergeCell ref="AQ37:AS37"/>
    <mergeCell ref="AT37:AX37"/>
    <mergeCell ref="AT36:AX36"/>
    <mergeCell ref="A37:L37"/>
    <mergeCell ref="M37:N37"/>
    <mergeCell ref="O37:R37"/>
    <mergeCell ref="S37:T37"/>
    <mergeCell ref="U37:X37"/>
    <mergeCell ref="Y37:Z37"/>
    <mergeCell ref="AA37:AD37"/>
    <mergeCell ref="AE37:AF37"/>
    <mergeCell ref="AG37:AJ37"/>
    <mergeCell ref="AG36:AJ36"/>
    <mergeCell ref="AK36:AL36"/>
    <mergeCell ref="AM36:AP36"/>
    <mergeCell ref="AQ36:AS36"/>
    <mergeCell ref="U36:X36"/>
    <mergeCell ref="Y36:Z36"/>
    <mergeCell ref="AA36:AD36"/>
    <mergeCell ref="AE36:AF36"/>
    <mergeCell ref="A36:L36"/>
    <mergeCell ref="M36:N36"/>
    <mergeCell ref="O36:R36"/>
    <mergeCell ref="S36:T36"/>
    <mergeCell ref="AK35:AL35"/>
    <mergeCell ref="AM35:AP35"/>
    <mergeCell ref="AQ35:AS35"/>
    <mergeCell ref="AT35:AX35"/>
    <mergeCell ref="AT34:AX34"/>
    <mergeCell ref="A35:L35"/>
    <mergeCell ref="M35:N35"/>
    <mergeCell ref="O35:R35"/>
    <mergeCell ref="S35:T35"/>
    <mergeCell ref="U35:X35"/>
    <mergeCell ref="Y35:Z35"/>
    <mergeCell ref="AA35:AD35"/>
    <mergeCell ref="AE35:AF35"/>
    <mergeCell ref="AG35:AJ35"/>
    <mergeCell ref="AG34:AJ34"/>
    <mergeCell ref="AK34:AL34"/>
    <mergeCell ref="AM34:AP34"/>
    <mergeCell ref="AQ34:AS34"/>
    <mergeCell ref="AQ33:AS33"/>
    <mergeCell ref="AT33:AX33"/>
    <mergeCell ref="A34:L34"/>
    <mergeCell ref="M34:N34"/>
    <mergeCell ref="O34:R34"/>
    <mergeCell ref="S34:T34"/>
    <mergeCell ref="U34:X34"/>
    <mergeCell ref="Y34:Z34"/>
    <mergeCell ref="AA34:AD34"/>
    <mergeCell ref="AE34:AF34"/>
    <mergeCell ref="AE33:AF33"/>
    <mergeCell ref="AG33:AJ33"/>
    <mergeCell ref="AK33:AL33"/>
    <mergeCell ref="AM33:AP33"/>
    <mergeCell ref="AQ31:AX32"/>
    <mergeCell ref="S32:X32"/>
    <mergeCell ref="Y32:AD32"/>
    <mergeCell ref="AE32:AJ32"/>
    <mergeCell ref="A31:L33"/>
    <mergeCell ref="M31:R32"/>
    <mergeCell ref="S31:AJ31"/>
    <mergeCell ref="AK31:AP32"/>
    <mergeCell ref="M33:N33"/>
    <mergeCell ref="O33:R33"/>
    <mergeCell ref="S33:T33"/>
    <mergeCell ref="U33:X33"/>
    <mergeCell ref="Y33:Z33"/>
    <mergeCell ref="AA33:AD33"/>
    <mergeCell ref="AK28:AL28"/>
    <mergeCell ref="AM28:AP28"/>
    <mergeCell ref="AQ28:AS28"/>
    <mergeCell ref="AT28:AX28"/>
    <mergeCell ref="AT27:AX27"/>
    <mergeCell ref="A28:L28"/>
    <mergeCell ref="M28:N28"/>
    <mergeCell ref="O28:R28"/>
    <mergeCell ref="S28:T28"/>
    <mergeCell ref="U28:X28"/>
    <mergeCell ref="Y28:Z28"/>
    <mergeCell ref="AA28:AD28"/>
    <mergeCell ref="AE28:AF28"/>
    <mergeCell ref="AG28:AJ28"/>
    <mergeCell ref="AG27:AJ27"/>
    <mergeCell ref="AK27:AL27"/>
    <mergeCell ref="AM27:AP27"/>
    <mergeCell ref="AQ27:AS27"/>
    <mergeCell ref="U27:X27"/>
    <mergeCell ref="Y27:Z27"/>
    <mergeCell ref="AA27:AD27"/>
    <mergeCell ref="AE27:AF27"/>
    <mergeCell ref="A27:L27"/>
    <mergeCell ref="M27:N27"/>
    <mergeCell ref="O27:R27"/>
    <mergeCell ref="S27:T27"/>
    <mergeCell ref="AK26:AL26"/>
    <mergeCell ref="AM26:AP26"/>
    <mergeCell ref="AQ26:AS26"/>
    <mergeCell ref="AT26:AX26"/>
    <mergeCell ref="AT25:AX25"/>
    <mergeCell ref="A26:L26"/>
    <mergeCell ref="M26:N26"/>
    <mergeCell ref="O26:R26"/>
    <mergeCell ref="S26:T26"/>
    <mergeCell ref="U26:X26"/>
    <mergeCell ref="Y26:Z26"/>
    <mergeCell ref="AA26:AD26"/>
    <mergeCell ref="AE26:AF26"/>
    <mergeCell ref="AG26:AJ26"/>
    <mergeCell ref="AG25:AJ25"/>
    <mergeCell ref="AK25:AL25"/>
    <mergeCell ref="AM25:AP25"/>
    <mergeCell ref="AQ25:AS25"/>
    <mergeCell ref="U25:X25"/>
    <mergeCell ref="Y25:Z25"/>
    <mergeCell ref="AA25:AD25"/>
    <mergeCell ref="AE25:AF25"/>
    <mergeCell ref="A25:L25"/>
    <mergeCell ref="M25:N25"/>
    <mergeCell ref="O25:R25"/>
    <mergeCell ref="S25:T25"/>
    <mergeCell ref="AK24:AL24"/>
    <mergeCell ref="AM24:AP24"/>
    <mergeCell ref="AQ24:AS24"/>
    <mergeCell ref="AT24:AX24"/>
    <mergeCell ref="AT23:AX23"/>
    <mergeCell ref="A24:L24"/>
    <mergeCell ref="M24:N24"/>
    <mergeCell ref="O24:R24"/>
    <mergeCell ref="S24:T24"/>
    <mergeCell ref="U24:X24"/>
    <mergeCell ref="Y24:Z24"/>
    <mergeCell ref="AA24:AD24"/>
    <mergeCell ref="AE24:AF24"/>
    <mergeCell ref="AG24:AJ24"/>
    <mergeCell ref="AG23:AJ23"/>
    <mergeCell ref="AK23:AL23"/>
    <mergeCell ref="AM23:AP23"/>
    <mergeCell ref="AQ23:AS23"/>
    <mergeCell ref="U23:X23"/>
    <mergeCell ref="Y23:Z23"/>
    <mergeCell ref="AA23:AD23"/>
    <mergeCell ref="AE23:AF23"/>
    <mergeCell ref="A23:L23"/>
    <mergeCell ref="M23:N23"/>
    <mergeCell ref="O23:R23"/>
    <mergeCell ref="S23:T23"/>
    <mergeCell ref="AK22:AL22"/>
    <mergeCell ref="AM22:AP22"/>
    <mergeCell ref="AQ22:AS22"/>
    <mergeCell ref="AT22:AX22"/>
    <mergeCell ref="AT21:AX21"/>
    <mergeCell ref="A22:L22"/>
    <mergeCell ref="M22:N22"/>
    <mergeCell ref="O22:R22"/>
    <mergeCell ref="S22:T22"/>
    <mergeCell ref="U22:X22"/>
    <mergeCell ref="Y22:Z22"/>
    <mergeCell ref="AA22:AD22"/>
    <mergeCell ref="AE22:AF22"/>
    <mergeCell ref="AG22:AJ22"/>
    <mergeCell ref="AG21:AJ21"/>
    <mergeCell ref="AK21:AL21"/>
    <mergeCell ref="AM21:AP21"/>
    <mergeCell ref="AQ21:AS21"/>
    <mergeCell ref="U21:X21"/>
    <mergeCell ref="Y21:Z21"/>
    <mergeCell ref="AA21:AD21"/>
    <mergeCell ref="AE21:AF21"/>
    <mergeCell ref="A21:L21"/>
    <mergeCell ref="M21:N21"/>
    <mergeCell ref="O21:R21"/>
    <mergeCell ref="S21:T21"/>
    <mergeCell ref="AK20:AL20"/>
    <mergeCell ref="AM20:AP20"/>
    <mergeCell ref="AQ20:AS20"/>
    <mergeCell ref="AT20:AX20"/>
    <mergeCell ref="AT19:AX19"/>
    <mergeCell ref="A20:L20"/>
    <mergeCell ref="M20:N20"/>
    <mergeCell ref="O20:R20"/>
    <mergeCell ref="S20:T20"/>
    <mergeCell ref="U20:X20"/>
    <mergeCell ref="Y20:Z20"/>
    <mergeCell ref="AA20:AD20"/>
    <mergeCell ref="AE20:AF20"/>
    <mergeCell ref="AG20:AJ20"/>
    <mergeCell ref="AG19:AJ19"/>
    <mergeCell ref="AK19:AL19"/>
    <mergeCell ref="AM19:AP19"/>
    <mergeCell ref="AQ19:AS19"/>
    <mergeCell ref="U19:X19"/>
    <mergeCell ref="Y19:Z19"/>
    <mergeCell ref="AA19:AD19"/>
    <mergeCell ref="AE19:AF19"/>
    <mergeCell ref="A19:L19"/>
    <mergeCell ref="M19:N19"/>
    <mergeCell ref="O19:R19"/>
    <mergeCell ref="S19:T19"/>
    <mergeCell ref="AK18:AL18"/>
    <mergeCell ref="AM18:AP18"/>
    <mergeCell ref="AQ18:AS18"/>
    <mergeCell ref="AT18:AX18"/>
    <mergeCell ref="AT17:AX17"/>
    <mergeCell ref="A18:L18"/>
    <mergeCell ref="M18:N18"/>
    <mergeCell ref="O18:R18"/>
    <mergeCell ref="S18:T18"/>
    <mergeCell ref="U18:X18"/>
    <mergeCell ref="Y18:Z18"/>
    <mergeCell ref="AA18:AD18"/>
    <mergeCell ref="AE18:AF18"/>
    <mergeCell ref="AG18:AJ18"/>
    <mergeCell ref="AG17:AJ17"/>
    <mergeCell ref="AK17:AL17"/>
    <mergeCell ref="AM17:AP17"/>
    <mergeCell ref="AQ17:AS17"/>
    <mergeCell ref="U17:X17"/>
    <mergeCell ref="Y17:Z17"/>
    <mergeCell ref="AA17:AD17"/>
    <mergeCell ref="AE17:AF17"/>
    <mergeCell ref="A17:L17"/>
    <mergeCell ref="M17:N17"/>
    <mergeCell ref="O17:R17"/>
    <mergeCell ref="S17:T17"/>
    <mergeCell ref="AK16:AL16"/>
    <mergeCell ref="AM16:AP16"/>
    <mergeCell ref="AQ16:AS16"/>
    <mergeCell ref="AT16:AX16"/>
    <mergeCell ref="AT15:AX15"/>
    <mergeCell ref="A16:L16"/>
    <mergeCell ref="M16:N16"/>
    <mergeCell ref="O16:R16"/>
    <mergeCell ref="S16:T16"/>
    <mergeCell ref="U16:X16"/>
    <mergeCell ref="Y16:Z16"/>
    <mergeCell ref="AA16:AD16"/>
    <mergeCell ref="AE16:AF16"/>
    <mergeCell ref="AG16:AJ16"/>
    <mergeCell ref="AG15:AJ15"/>
    <mergeCell ref="AK15:AL15"/>
    <mergeCell ref="AM15:AP15"/>
    <mergeCell ref="AQ15:AS15"/>
    <mergeCell ref="U15:X15"/>
    <mergeCell ref="Y15:Z15"/>
    <mergeCell ref="AA15:AD15"/>
    <mergeCell ref="AE15:AF15"/>
    <mergeCell ref="A15:L15"/>
    <mergeCell ref="M15:N15"/>
    <mergeCell ref="O15:R15"/>
    <mergeCell ref="S15:T15"/>
    <mergeCell ref="AK14:AL14"/>
    <mergeCell ref="AM14:AP14"/>
    <mergeCell ref="AQ14:AS14"/>
    <mergeCell ref="AT14:AX14"/>
    <mergeCell ref="AT13:AX13"/>
    <mergeCell ref="A14:L14"/>
    <mergeCell ref="M14:N14"/>
    <mergeCell ref="O14:R14"/>
    <mergeCell ref="S14:T14"/>
    <mergeCell ref="U14:X14"/>
    <mergeCell ref="Y14:Z14"/>
    <mergeCell ref="AA14:AD14"/>
    <mergeCell ref="AE14:AF14"/>
    <mergeCell ref="AG14:AJ14"/>
    <mergeCell ref="AG13:AJ13"/>
    <mergeCell ref="AK13:AL13"/>
    <mergeCell ref="AM13:AP13"/>
    <mergeCell ref="AQ13:AS13"/>
    <mergeCell ref="U13:X13"/>
    <mergeCell ref="Y13:Z13"/>
    <mergeCell ref="AA13:AD13"/>
    <mergeCell ref="AE13:AF13"/>
    <mergeCell ref="A13:L13"/>
    <mergeCell ref="M13:N13"/>
    <mergeCell ref="O13:R13"/>
    <mergeCell ref="S13:T13"/>
    <mergeCell ref="AK12:AL12"/>
    <mergeCell ref="AM12:AP12"/>
    <mergeCell ref="AQ12:AS12"/>
    <mergeCell ref="AT12:AX12"/>
    <mergeCell ref="AT11:AX11"/>
    <mergeCell ref="A12:L12"/>
    <mergeCell ref="M12:N12"/>
    <mergeCell ref="O12:R12"/>
    <mergeCell ref="S12:T12"/>
    <mergeCell ref="U12:X12"/>
    <mergeCell ref="Y12:Z12"/>
    <mergeCell ref="AA12:AD12"/>
    <mergeCell ref="AE12:AF12"/>
    <mergeCell ref="AG12:AJ12"/>
    <mergeCell ref="AG11:AJ11"/>
    <mergeCell ref="AK11:AL11"/>
    <mergeCell ref="AM11:AP11"/>
    <mergeCell ref="AQ11:AS11"/>
    <mergeCell ref="U11:X11"/>
    <mergeCell ref="Y11:Z11"/>
    <mergeCell ref="AA11:AD11"/>
    <mergeCell ref="AE11:AF11"/>
    <mergeCell ref="A11:L11"/>
    <mergeCell ref="M11:N11"/>
    <mergeCell ref="O11:R11"/>
    <mergeCell ref="S11:T11"/>
    <mergeCell ref="AK10:AL10"/>
    <mergeCell ref="AM10:AP10"/>
    <mergeCell ref="AQ10:AS10"/>
    <mergeCell ref="AT10:AX10"/>
    <mergeCell ref="AT9:AX9"/>
    <mergeCell ref="A10:L10"/>
    <mergeCell ref="M10:N10"/>
    <mergeCell ref="O10:R10"/>
    <mergeCell ref="S10:T10"/>
    <mergeCell ref="U10:X10"/>
    <mergeCell ref="Y10:Z10"/>
    <mergeCell ref="AA10:AD10"/>
    <mergeCell ref="AE10:AF10"/>
    <mergeCell ref="AG10:AJ10"/>
    <mergeCell ref="AG9:AJ9"/>
    <mergeCell ref="AK9:AL9"/>
    <mergeCell ref="AM9:AP9"/>
    <mergeCell ref="AQ9:AS9"/>
    <mergeCell ref="U9:X9"/>
    <mergeCell ref="Y9:Z9"/>
    <mergeCell ref="AA9:AD9"/>
    <mergeCell ref="AE9:AF9"/>
    <mergeCell ref="A9:L9"/>
    <mergeCell ref="M9:N9"/>
    <mergeCell ref="O9:R9"/>
    <mergeCell ref="S9:T9"/>
    <mergeCell ref="AK8:AL8"/>
    <mergeCell ref="AM8:AP8"/>
    <mergeCell ref="AQ8:AS8"/>
    <mergeCell ref="AT8:AX8"/>
    <mergeCell ref="AT7:AX7"/>
    <mergeCell ref="A8:L8"/>
    <mergeCell ref="M8:N8"/>
    <mergeCell ref="O8:R8"/>
    <mergeCell ref="S8:T8"/>
    <mergeCell ref="U8:X8"/>
    <mergeCell ref="Y8:Z8"/>
    <mergeCell ref="AA8:AD8"/>
    <mergeCell ref="AE8:AF8"/>
    <mergeCell ref="AG8:AJ8"/>
    <mergeCell ref="AG7:AJ7"/>
    <mergeCell ref="AK7:AL7"/>
    <mergeCell ref="AM7:AP7"/>
    <mergeCell ref="AQ7:AS7"/>
    <mergeCell ref="U7:X7"/>
    <mergeCell ref="Y7:Z7"/>
    <mergeCell ref="AA7:AD7"/>
    <mergeCell ref="AE7:AF7"/>
    <mergeCell ref="A7:L7"/>
    <mergeCell ref="M7:N7"/>
    <mergeCell ref="O7:R7"/>
    <mergeCell ref="S7:T7"/>
    <mergeCell ref="AK6:AL6"/>
    <mergeCell ref="AM6:AP6"/>
    <mergeCell ref="AQ6:AS6"/>
    <mergeCell ref="AT6:AX6"/>
    <mergeCell ref="Y6:Z6"/>
    <mergeCell ref="AA6:AD6"/>
    <mergeCell ref="AE6:AF6"/>
    <mergeCell ref="AG6:AJ6"/>
    <mergeCell ref="M6:N6"/>
    <mergeCell ref="O6:R6"/>
    <mergeCell ref="S6:T6"/>
    <mergeCell ref="U6:X6"/>
    <mergeCell ref="AW2:AX2"/>
    <mergeCell ref="AQ3:AV3"/>
    <mergeCell ref="A4:L6"/>
    <mergeCell ref="M4:R5"/>
    <mergeCell ref="S4:AJ4"/>
    <mergeCell ref="AK4:AP5"/>
    <mergeCell ref="AQ4:AX5"/>
    <mergeCell ref="S5:X5"/>
    <mergeCell ref="Y5:AD5"/>
    <mergeCell ref="AE5:AJ5"/>
    <mergeCell ref="F1:G1"/>
    <mergeCell ref="K1:L1"/>
    <mergeCell ref="AT1:AX1"/>
    <mergeCell ref="A2:G2"/>
    <mergeCell ref="K2:O2"/>
    <mergeCell ref="Q2:R2"/>
    <mergeCell ref="T2:U2"/>
    <mergeCell ref="W2:AB2"/>
    <mergeCell ref="AD2:AF2"/>
    <mergeCell ref="AL2:AS2"/>
  </mergeCells>
  <printOptions/>
  <pageMargins left="0.3937007874015748" right="0.3937007874015748" top="0.3937007874015748" bottom="0.3937007874015748" header="0.5118110236220472" footer="0.5118110236220472"/>
  <pageSetup fitToHeight="5" horizontalDpi="600" verticalDpi="600" orientation="landscape" paperSize="9" scale="80" r:id="rId1"/>
  <rowBreaks count="4" manualBreakCount="4">
    <brk id="29" max="255" man="1"/>
    <brk id="57" max="255" man="1"/>
    <brk id="86" max="255" man="1"/>
    <brk id="11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B1">
      <selection activeCell="O22" sqref="O22"/>
    </sheetView>
  </sheetViews>
  <sheetFormatPr defaultColWidth="9.140625" defaultRowHeight="12.75"/>
  <cols>
    <col min="1" max="1" width="20.8515625" style="124" customWidth="1"/>
    <col min="2" max="2" width="9.57421875" style="124" customWidth="1"/>
    <col min="3" max="3" width="12.57421875" style="124" customWidth="1"/>
    <col min="4" max="4" width="10.421875" style="124" customWidth="1"/>
    <col min="5" max="5" width="12.00390625" style="124" bestFit="1" customWidth="1"/>
    <col min="6" max="6" width="12.00390625" style="124" customWidth="1"/>
    <col min="7" max="7" width="10.57421875" style="124" customWidth="1"/>
    <col min="8" max="8" width="12.140625" style="124" customWidth="1"/>
    <col min="9" max="9" width="12.421875" style="124" customWidth="1"/>
    <col min="10" max="10" width="10.57421875" style="124" customWidth="1"/>
    <col min="11" max="11" width="11.140625" style="124" customWidth="1"/>
    <col min="12" max="12" width="12.140625" style="124" customWidth="1"/>
    <col min="13" max="16384" width="9.140625" style="124" customWidth="1"/>
  </cols>
  <sheetData>
    <row r="1" spans="1:13" ht="12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682" t="s">
        <v>236</v>
      </c>
      <c r="L1" s="682"/>
      <c r="M1" s="120"/>
    </row>
    <row r="2" spans="1:13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6"/>
      <c r="L2" s="234"/>
      <c r="M2" s="120"/>
    </row>
    <row r="3" spans="1:12" ht="12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234"/>
      <c r="L3" s="234"/>
    </row>
    <row r="4" spans="1:12" ht="20.25">
      <c r="A4" s="949" t="s">
        <v>237</v>
      </c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</row>
    <row r="5" spans="1:12" ht="20.25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2" ht="20.2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spans="1:13" ht="12.7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7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237" t="s">
        <v>0</v>
      </c>
      <c r="M8" s="120"/>
    </row>
    <row r="9" spans="1:13" ht="19.5" customHeight="1">
      <c r="A9" s="308"/>
      <c r="B9" s="950" t="s">
        <v>238</v>
      </c>
      <c r="C9" s="950"/>
      <c r="D9" s="950"/>
      <c r="E9" s="950"/>
      <c r="F9" s="950"/>
      <c r="G9" s="950"/>
      <c r="H9" s="950"/>
      <c r="I9" s="951" t="s">
        <v>239</v>
      </c>
      <c r="J9" s="951"/>
      <c r="K9" s="951"/>
      <c r="L9" s="951"/>
      <c r="M9" s="120"/>
    </row>
    <row r="10" spans="1:13" s="313" customFormat="1" ht="38.25">
      <c r="A10" s="309" t="s">
        <v>240</v>
      </c>
      <c r="B10" s="310" t="s">
        <v>241</v>
      </c>
      <c r="C10" s="310" t="s">
        <v>242</v>
      </c>
      <c r="D10" s="310" t="s">
        <v>243</v>
      </c>
      <c r="E10" s="310" t="s">
        <v>244</v>
      </c>
      <c r="F10" s="310" t="s">
        <v>245</v>
      </c>
      <c r="G10" s="310" t="s">
        <v>246</v>
      </c>
      <c r="H10" s="310" t="s">
        <v>247</v>
      </c>
      <c r="I10" s="310" t="s">
        <v>248</v>
      </c>
      <c r="J10" s="310" t="s">
        <v>249</v>
      </c>
      <c r="K10" s="310" t="s">
        <v>250</v>
      </c>
      <c r="L10" s="311" t="s">
        <v>251</v>
      </c>
      <c r="M10" s="312"/>
    </row>
    <row r="11" spans="1:13" ht="19.5" customHeight="1">
      <c r="A11" s="314" t="s">
        <v>54</v>
      </c>
      <c r="B11" s="185">
        <v>2699</v>
      </c>
      <c r="C11" s="185">
        <v>1250198</v>
      </c>
      <c r="D11" s="185"/>
      <c r="E11" s="185"/>
      <c r="F11" s="185">
        <f>SUM(B11:E11)</f>
        <v>1252897</v>
      </c>
      <c r="G11" s="185">
        <v>42495</v>
      </c>
      <c r="H11" s="185">
        <f>SUM(F11:G11)</f>
        <v>1295392</v>
      </c>
      <c r="I11" s="185">
        <v>1252795</v>
      </c>
      <c r="J11" s="185">
        <v>38557</v>
      </c>
      <c r="K11" s="185">
        <v>4040</v>
      </c>
      <c r="L11" s="315">
        <f>SUM(I11:K11)</f>
        <v>1295392</v>
      </c>
      <c r="M11" s="120"/>
    </row>
    <row r="12" spans="1:13" ht="19.5" customHeight="1" thickBot="1">
      <c r="A12" s="314" t="s">
        <v>252</v>
      </c>
      <c r="B12" s="185">
        <v>7971</v>
      </c>
      <c r="C12" s="185">
        <v>5622599</v>
      </c>
      <c r="D12" s="185">
        <v>250001</v>
      </c>
      <c r="E12" s="185">
        <v>2300800</v>
      </c>
      <c r="F12" s="185">
        <f>SUM(B12:E12)</f>
        <v>8181371</v>
      </c>
      <c r="G12" s="185">
        <v>315550</v>
      </c>
      <c r="H12" s="185">
        <f>SUM(F12:G12)</f>
        <v>8496921</v>
      </c>
      <c r="I12" s="185">
        <v>7781009</v>
      </c>
      <c r="J12" s="185">
        <v>5350</v>
      </c>
      <c r="K12" s="185">
        <v>710562</v>
      </c>
      <c r="L12" s="315">
        <f>SUM(I12:K12)</f>
        <v>8496921</v>
      </c>
      <c r="M12" s="120"/>
    </row>
    <row r="13" spans="1:13" s="137" customFormat="1" ht="30" customHeight="1">
      <c r="A13" s="316" t="s">
        <v>253</v>
      </c>
      <c r="B13" s="317">
        <f aca="true" t="shared" si="0" ref="B13:L13">SUM(B11:B12)</f>
        <v>10670</v>
      </c>
      <c r="C13" s="317">
        <f t="shared" si="0"/>
        <v>6872797</v>
      </c>
      <c r="D13" s="317">
        <f t="shared" si="0"/>
        <v>250001</v>
      </c>
      <c r="E13" s="317">
        <f t="shared" si="0"/>
        <v>2300800</v>
      </c>
      <c r="F13" s="317">
        <f t="shared" si="0"/>
        <v>9434268</v>
      </c>
      <c r="G13" s="317">
        <f t="shared" si="0"/>
        <v>358045</v>
      </c>
      <c r="H13" s="317">
        <f t="shared" si="0"/>
        <v>9792313</v>
      </c>
      <c r="I13" s="317">
        <f t="shared" si="0"/>
        <v>9033804</v>
      </c>
      <c r="J13" s="317">
        <f t="shared" si="0"/>
        <v>43907</v>
      </c>
      <c r="K13" s="317">
        <f t="shared" si="0"/>
        <v>714602</v>
      </c>
      <c r="L13" s="318">
        <f t="shared" si="0"/>
        <v>9792313</v>
      </c>
      <c r="M13" s="136"/>
    </row>
    <row r="14" spans="1:13" ht="12.75">
      <c r="A14" s="120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0"/>
    </row>
    <row r="15" spans="1:13" ht="12.75">
      <c r="A15" s="120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0"/>
    </row>
    <row r="16" spans="1:13" ht="12.75">
      <c r="A16" s="120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0"/>
    </row>
    <row r="17" spans="1:13" ht="12.75">
      <c r="A17" s="120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0"/>
    </row>
    <row r="18" spans="1:13" ht="12.75">
      <c r="A18" s="120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0"/>
    </row>
    <row r="19" spans="1:13" ht="12.75">
      <c r="A19" s="120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0"/>
    </row>
    <row r="20" spans="2:12" ht="12.75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2:12" ht="12.75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2:12" ht="12.7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</sheetData>
  <mergeCells count="4">
    <mergeCell ref="K1:L1"/>
    <mergeCell ref="A4:L4"/>
    <mergeCell ref="B9:H9"/>
    <mergeCell ref="I9:L9"/>
  </mergeCells>
  <printOptions horizontalCentered="1"/>
  <pageMargins left="0.19652777777777777" right="0.07847222222222222" top="0.9840277777777778" bottom="0.9840277777777778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17" sqref="K17"/>
    </sheetView>
  </sheetViews>
  <sheetFormatPr defaultColWidth="9.140625" defaultRowHeight="12.75"/>
  <cols>
    <col min="1" max="1" width="28.28125" style="324" customWidth="1"/>
    <col min="2" max="10" width="10.7109375" style="327" customWidth="1"/>
    <col min="11" max="13" width="7.8515625" style="327" customWidth="1"/>
    <col min="14" max="16384" width="9.140625" style="324" customWidth="1"/>
  </cols>
  <sheetData>
    <row r="1" spans="1:13" ht="12.75">
      <c r="A1" s="319"/>
      <c r="B1" s="320"/>
      <c r="C1" s="320"/>
      <c r="D1" s="320"/>
      <c r="E1" s="320"/>
      <c r="F1" s="320"/>
      <c r="G1" s="320"/>
      <c r="H1" s="953" t="s">
        <v>254</v>
      </c>
      <c r="I1" s="953"/>
      <c r="J1" s="953"/>
      <c r="K1" s="321"/>
      <c r="L1" s="322"/>
      <c r="M1" s="323"/>
    </row>
    <row r="2" spans="1:13" ht="9" customHeight="1">
      <c r="A2" s="319"/>
      <c r="B2" s="320"/>
      <c r="C2" s="320"/>
      <c r="D2" s="320"/>
      <c r="E2" s="320"/>
      <c r="F2" s="320"/>
      <c r="G2" s="320"/>
      <c r="H2" s="953"/>
      <c r="I2" s="953"/>
      <c r="J2" s="953"/>
      <c r="K2" s="321"/>
      <c r="L2" s="322"/>
      <c r="M2" s="323"/>
    </row>
    <row r="3" spans="1:13" ht="6.75" customHeight="1">
      <c r="A3" s="319"/>
      <c r="B3" s="320"/>
      <c r="C3" s="320"/>
      <c r="D3" s="320"/>
      <c r="E3" s="320"/>
      <c r="F3" s="320"/>
      <c r="G3" s="320"/>
      <c r="H3" s="953"/>
      <c r="I3" s="953"/>
      <c r="J3" s="953"/>
      <c r="K3" s="321"/>
      <c r="L3" s="322"/>
      <c r="M3" s="323"/>
    </row>
    <row r="4" spans="1:13" ht="20.25">
      <c r="A4" s="952" t="s">
        <v>255</v>
      </c>
      <c r="B4" s="952"/>
      <c r="C4" s="952"/>
      <c r="D4" s="952"/>
      <c r="E4" s="952"/>
      <c r="F4" s="952"/>
      <c r="G4" s="952"/>
      <c r="H4" s="952"/>
      <c r="I4" s="952"/>
      <c r="J4" s="952"/>
      <c r="K4" s="323"/>
      <c r="L4" s="323"/>
      <c r="M4" s="323"/>
    </row>
    <row r="5" spans="1:13" ht="20.25">
      <c r="A5" s="952" t="s">
        <v>256</v>
      </c>
      <c r="B5" s="952"/>
      <c r="C5" s="952"/>
      <c r="D5" s="952"/>
      <c r="E5" s="952"/>
      <c r="F5" s="952"/>
      <c r="G5" s="952"/>
      <c r="H5" s="952"/>
      <c r="I5" s="952"/>
      <c r="J5" s="952"/>
      <c r="K5" s="323"/>
      <c r="L5" s="323"/>
      <c r="M5" s="323"/>
    </row>
    <row r="6" spans="1:13" ht="10.5" customHeight="1">
      <c r="A6" s="325"/>
      <c r="B6" s="326"/>
      <c r="C6" s="326"/>
      <c r="D6" s="326"/>
      <c r="E6" s="326"/>
      <c r="F6" s="326"/>
      <c r="G6" s="326"/>
      <c r="H6" s="326"/>
      <c r="I6" s="326"/>
      <c r="J6" s="326"/>
      <c r="K6" s="323"/>
      <c r="L6" s="323"/>
      <c r="M6" s="323"/>
    </row>
    <row r="7" spans="1:10" ht="2.25" customHeight="1" hidden="1">
      <c r="A7" s="319"/>
      <c r="B7" s="320"/>
      <c r="C7" s="320"/>
      <c r="D7" s="320"/>
      <c r="E7" s="320"/>
      <c r="F7" s="320"/>
      <c r="G7" s="320"/>
      <c r="H7" s="320"/>
      <c r="I7" s="320"/>
      <c r="J7" s="320"/>
    </row>
    <row r="8" spans="1:13" ht="12.75">
      <c r="A8" s="319"/>
      <c r="B8" s="320"/>
      <c r="C8" s="320"/>
      <c r="D8" s="320"/>
      <c r="E8" s="320"/>
      <c r="F8" s="320"/>
      <c r="G8" s="320"/>
      <c r="H8" s="320"/>
      <c r="I8" s="320"/>
      <c r="J8" s="328" t="s">
        <v>0</v>
      </c>
      <c r="M8" s="328"/>
    </row>
    <row r="9" spans="1:13" ht="15" customHeight="1">
      <c r="A9" s="329"/>
      <c r="B9" s="330" t="s">
        <v>257</v>
      </c>
      <c r="C9" s="330" t="s">
        <v>258</v>
      </c>
      <c r="D9" s="330" t="s">
        <v>259</v>
      </c>
      <c r="E9" s="330" t="s">
        <v>260</v>
      </c>
      <c r="F9" s="330" t="s">
        <v>261</v>
      </c>
      <c r="G9" s="330" t="s">
        <v>262</v>
      </c>
      <c r="H9" s="330" t="s">
        <v>263</v>
      </c>
      <c r="I9" s="330" t="s">
        <v>264</v>
      </c>
      <c r="J9" s="331" t="s">
        <v>4</v>
      </c>
      <c r="K9" s="332"/>
      <c r="L9" s="332"/>
      <c r="M9" s="332"/>
    </row>
    <row r="10" spans="1:13" ht="15.75" customHeight="1">
      <c r="A10" s="333" t="s">
        <v>1</v>
      </c>
      <c r="B10" s="334" t="s">
        <v>265</v>
      </c>
      <c r="C10" s="334" t="s">
        <v>266</v>
      </c>
      <c r="D10" s="334" t="s">
        <v>267</v>
      </c>
      <c r="E10" s="334" t="s">
        <v>268</v>
      </c>
      <c r="F10" s="334" t="s">
        <v>269</v>
      </c>
      <c r="G10" s="334" t="s">
        <v>270</v>
      </c>
      <c r="H10" s="334" t="s">
        <v>271</v>
      </c>
      <c r="I10" s="334" t="s">
        <v>272</v>
      </c>
      <c r="J10" s="335" t="s">
        <v>271</v>
      </c>
      <c r="K10" s="332"/>
      <c r="L10" s="332"/>
      <c r="M10" s="332"/>
    </row>
    <row r="11" spans="1:13" ht="15" customHeight="1">
      <c r="A11" s="336"/>
      <c r="B11" s="337"/>
      <c r="C11" s="337" t="s">
        <v>273</v>
      </c>
      <c r="D11" s="337" t="s">
        <v>271</v>
      </c>
      <c r="E11" s="337" t="s">
        <v>274</v>
      </c>
      <c r="F11" s="337" t="s">
        <v>274</v>
      </c>
      <c r="G11" s="337" t="s">
        <v>275</v>
      </c>
      <c r="H11" s="337"/>
      <c r="I11" s="337"/>
      <c r="J11" s="338"/>
      <c r="K11" s="320"/>
      <c r="L11" s="320"/>
      <c r="M11" s="320"/>
    </row>
    <row r="12" spans="1:13" ht="19.5" customHeight="1">
      <c r="A12" s="588" t="s">
        <v>54</v>
      </c>
      <c r="B12" s="608">
        <f>SUM(B13:B21)</f>
        <v>29401</v>
      </c>
      <c r="C12" s="608">
        <f aca="true" t="shared" si="0" ref="C12:J12">SUM(C13:C21)</f>
        <v>9156</v>
      </c>
      <c r="D12" s="608">
        <f t="shared" si="0"/>
        <v>38557</v>
      </c>
      <c r="E12" s="608">
        <f t="shared" si="0"/>
        <v>-31303</v>
      </c>
      <c r="F12" s="608">
        <f t="shared" si="0"/>
        <v>0</v>
      </c>
      <c r="G12" s="608">
        <f t="shared" si="0"/>
        <v>0</v>
      </c>
      <c r="H12" s="608">
        <f t="shared" si="0"/>
        <v>7254</v>
      </c>
      <c r="I12" s="608">
        <f t="shared" si="0"/>
        <v>0</v>
      </c>
      <c r="J12" s="697">
        <f t="shared" si="0"/>
        <v>7254</v>
      </c>
      <c r="K12" s="339"/>
      <c r="L12" s="339"/>
      <c r="M12" s="339"/>
    </row>
    <row r="13" spans="1:13" ht="19.5" customHeight="1">
      <c r="A13" s="57" t="s">
        <v>61</v>
      </c>
      <c r="B13" s="340">
        <v>29401</v>
      </c>
      <c r="C13" s="340">
        <v>372</v>
      </c>
      <c r="D13" s="340">
        <v>29773</v>
      </c>
      <c r="E13" s="340">
        <v>-38926</v>
      </c>
      <c r="F13" s="340"/>
      <c r="G13" s="340"/>
      <c r="H13" s="340">
        <v>-9153</v>
      </c>
      <c r="I13" s="340"/>
      <c r="J13" s="341">
        <v>-9153</v>
      </c>
      <c r="K13" s="339"/>
      <c r="L13" s="339"/>
      <c r="M13" s="339"/>
    </row>
    <row r="14" spans="1:13" ht="19.5" customHeight="1">
      <c r="A14" s="57" t="s">
        <v>62</v>
      </c>
      <c r="B14" s="340"/>
      <c r="C14" s="340">
        <v>2278</v>
      </c>
      <c r="D14" s="340">
        <v>2278</v>
      </c>
      <c r="E14" s="340">
        <v>-2035</v>
      </c>
      <c r="F14" s="340"/>
      <c r="G14" s="340"/>
      <c r="H14" s="340">
        <v>243</v>
      </c>
      <c r="I14" s="340"/>
      <c r="J14" s="341">
        <v>243</v>
      </c>
      <c r="K14" s="339"/>
      <c r="L14" s="339"/>
      <c r="M14" s="339"/>
    </row>
    <row r="15" spans="1:13" ht="19.5" customHeight="1">
      <c r="A15" s="108" t="s">
        <v>63</v>
      </c>
      <c r="B15" s="340"/>
      <c r="C15" s="340">
        <v>68</v>
      </c>
      <c r="D15" s="340">
        <v>68</v>
      </c>
      <c r="E15" s="340">
        <v>-68</v>
      </c>
      <c r="F15" s="340"/>
      <c r="G15" s="340"/>
      <c r="H15" s="340"/>
      <c r="I15" s="340"/>
      <c r="J15" s="341"/>
      <c r="K15" s="339"/>
      <c r="L15" s="339"/>
      <c r="M15" s="339"/>
    </row>
    <row r="16" spans="1:13" ht="19.5" customHeight="1">
      <c r="A16" s="108" t="s">
        <v>64</v>
      </c>
      <c r="B16" s="340"/>
      <c r="C16" s="340">
        <v>4615</v>
      </c>
      <c r="D16" s="340">
        <v>4615</v>
      </c>
      <c r="E16" s="340">
        <v>-17914</v>
      </c>
      <c r="F16" s="340"/>
      <c r="G16" s="340"/>
      <c r="H16" s="340">
        <v>-13299</v>
      </c>
      <c r="I16" s="340"/>
      <c r="J16" s="341">
        <v>-13299</v>
      </c>
      <c r="K16" s="339"/>
      <c r="L16" s="339"/>
      <c r="M16" s="339"/>
    </row>
    <row r="17" spans="1:13" ht="19.5" customHeight="1">
      <c r="A17" s="108" t="s">
        <v>65</v>
      </c>
      <c r="B17" s="340"/>
      <c r="C17" s="340">
        <v>92</v>
      </c>
      <c r="D17" s="340">
        <v>92</v>
      </c>
      <c r="E17" s="340">
        <v>-92</v>
      </c>
      <c r="F17" s="340"/>
      <c r="G17" s="340"/>
      <c r="H17" s="340"/>
      <c r="I17" s="340"/>
      <c r="J17" s="341"/>
      <c r="K17" s="339"/>
      <c r="L17" s="339"/>
      <c r="M17" s="339"/>
    </row>
    <row r="18" spans="1:13" ht="19.5" customHeight="1">
      <c r="A18" s="108" t="s">
        <v>66</v>
      </c>
      <c r="B18" s="340"/>
      <c r="C18" s="340">
        <v>1114</v>
      </c>
      <c r="D18" s="340">
        <v>1114</v>
      </c>
      <c r="E18" s="340">
        <v>24892</v>
      </c>
      <c r="F18" s="340"/>
      <c r="G18" s="340"/>
      <c r="H18" s="340">
        <v>26006</v>
      </c>
      <c r="I18" s="340"/>
      <c r="J18" s="341">
        <v>26006</v>
      </c>
      <c r="K18" s="339"/>
      <c r="L18" s="339"/>
      <c r="M18" s="339"/>
    </row>
    <row r="19" spans="1:13" ht="19.5" customHeight="1">
      <c r="A19" s="108" t="s">
        <v>67</v>
      </c>
      <c r="B19" s="340"/>
      <c r="C19" s="340">
        <v>487</v>
      </c>
      <c r="D19" s="340">
        <v>487</v>
      </c>
      <c r="E19" s="340">
        <v>4323</v>
      </c>
      <c r="F19" s="340"/>
      <c r="G19" s="340"/>
      <c r="H19" s="340">
        <v>4810</v>
      </c>
      <c r="I19" s="340"/>
      <c r="J19" s="341">
        <v>4810</v>
      </c>
      <c r="K19" s="339"/>
      <c r="L19" s="339"/>
      <c r="M19" s="339"/>
    </row>
    <row r="20" spans="1:13" ht="19.5" customHeight="1">
      <c r="A20" s="108" t="s">
        <v>68</v>
      </c>
      <c r="B20" s="340"/>
      <c r="C20" s="340">
        <v>130</v>
      </c>
      <c r="D20" s="340">
        <v>130</v>
      </c>
      <c r="E20" s="340">
        <v>-131</v>
      </c>
      <c r="F20" s="340"/>
      <c r="G20" s="340"/>
      <c r="H20" s="340">
        <v>-1</v>
      </c>
      <c r="I20" s="340"/>
      <c r="J20" s="341">
        <v>-1</v>
      </c>
      <c r="K20" s="339"/>
      <c r="L20" s="339"/>
      <c r="M20" s="339"/>
    </row>
    <row r="21" spans="1:13" ht="19.5" customHeight="1">
      <c r="A21" s="108" t="s">
        <v>69</v>
      </c>
      <c r="B21" s="340"/>
      <c r="C21" s="340"/>
      <c r="D21" s="340"/>
      <c r="E21" s="340">
        <v>-1352</v>
      </c>
      <c r="F21" s="340"/>
      <c r="G21" s="340"/>
      <c r="H21" s="340">
        <v>-1352</v>
      </c>
      <c r="I21" s="340"/>
      <c r="J21" s="341">
        <v>-1352</v>
      </c>
      <c r="K21" s="339"/>
      <c r="L21" s="339"/>
      <c r="M21" s="339"/>
    </row>
    <row r="22" spans="1:13" ht="19.5" customHeight="1">
      <c r="A22" s="589" t="s">
        <v>16</v>
      </c>
      <c r="B22" s="340"/>
      <c r="C22" s="340"/>
      <c r="D22" s="340"/>
      <c r="E22" s="340"/>
      <c r="F22" s="340"/>
      <c r="G22" s="340"/>
      <c r="H22" s="340"/>
      <c r="I22" s="340"/>
      <c r="J22" s="341"/>
      <c r="K22" s="339"/>
      <c r="L22" s="339"/>
      <c r="M22" s="339"/>
    </row>
    <row r="23" spans="1:13" ht="19.5" customHeight="1">
      <c r="A23" s="590" t="s">
        <v>692</v>
      </c>
      <c r="B23" s="340"/>
      <c r="C23" s="340"/>
      <c r="D23" s="340"/>
      <c r="E23" s="340"/>
      <c r="F23" s="340"/>
      <c r="G23" s="340"/>
      <c r="H23" s="340"/>
      <c r="I23" s="340"/>
      <c r="J23" s="341"/>
      <c r="K23" s="339"/>
      <c r="L23" s="339"/>
      <c r="M23" s="339"/>
    </row>
    <row r="24" spans="1:13" ht="21.75" customHeight="1">
      <c r="A24" s="342" t="s">
        <v>276</v>
      </c>
      <c r="B24" s="343">
        <f>SUM(B13:B23)</f>
        <v>29401</v>
      </c>
      <c r="C24" s="343">
        <f aca="true" t="shared" si="1" ref="C24:J24">SUM(C13:C23)</f>
        <v>9156</v>
      </c>
      <c r="D24" s="343">
        <f t="shared" si="1"/>
        <v>38557</v>
      </c>
      <c r="E24" s="343">
        <f t="shared" si="1"/>
        <v>-31303</v>
      </c>
      <c r="F24" s="343">
        <f t="shared" si="1"/>
        <v>0</v>
      </c>
      <c r="G24" s="343">
        <f t="shared" si="1"/>
        <v>0</v>
      </c>
      <c r="H24" s="343">
        <f t="shared" si="1"/>
        <v>7254</v>
      </c>
      <c r="I24" s="343">
        <f t="shared" si="1"/>
        <v>0</v>
      </c>
      <c r="J24" s="344">
        <f t="shared" si="1"/>
        <v>7254</v>
      </c>
      <c r="K24" s="345"/>
      <c r="L24" s="345"/>
      <c r="M24" s="345"/>
    </row>
    <row r="25" spans="1:13" ht="15.75" customHeight="1">
      <c r="A25" s="587" t="s">
        <v>252</v>
      </c>
      <c r="B25" s="340">
        <v>107163</v>
      </c>
      <c r="C25" s="340">
        <v>-101813</v>
      </c>
      <c r="D25" s="340">
        <v>5350</v>
      </c>
      <c r="E25" s="340">
        <v>31438</v>
      </c>
      <c r="F25" s="340">
        <v>-6044</v>
      </c>
      <c r="G25" s="340">
        <v>64</v>
      </c>
      <c r="H25" s="340">
        <v>30808</v>
      </c>
      <c r="I25" s="340"/>
      <c r="J25" s="341">
        <v>30808</v>
      </c>
      <c r="K25" s="339"/>
      <c r="L25" s="339"/>
      <c r="M25" s="339"/>
    </row>
    <row r="26" spans="1:13" ht="19.5" customHeight="1">
      <c r="A26" s="342" t="s">
        <v>277</v>
      </c>
      <c r="B26" s="343">
        <f>SUM(B24:B25)</f>
        <v>136564</v>
      </c>
      <c r="C26" s="343">
        <f>SUM(C24:C25)</f>
        <v>-92657</v>
      </c>
      <c r="D26" s="343">
        <f>SUM(D24:D25)</f>
        <v>43907</v>
      </c>
      <c r="E26" s="343">
        <f>SUM(E24:E25)</f>
        <v>135</v>
      </c>
      <c r="F26" s="343">
        <f>SUM(F12:F25)</f>
        <v>-6044</v>
      </c>
      <c r="G26" s="343">
        <f>SUM(G24:G25)</f>
        <v>64</v>
      </c>
      <c r="H26" s="343">
        <f>SUM(H24:H25)</f>
        <v>38062</v>
      </c>
      <c r="I26" s="343">
        <f>SUM(I24:I25)</f>
        <v>0</v>
      </c>
      <c r="J26" s="344">
        <f>SUM(J24:J25)</f>
        <v>38062</v>
      </c>
      <c r="K26" s="345"/>
      <c r="L26" s="345"/>
      <c r="M26" s="345"/>
    </row>
    <row r="27" spans="1:13" ht="12.75">
      <c r="A27" s="346"/>
      <c r="B27" s="339"/>
      <c r="C27" s="339"/>
      <c r="D27" s="339"/>
      <c r="E27" s="339"/>
      <c r="F27" s="339"/>
      <c r="G27" s="339"/>
      <c r="H27" s="339"/>
      <c r="I27" s="339"/>
      <c r="J27" s="339"/>
      <c r="K27" s="347"/>
      <c r="L27" s="347"/>
      <c r="M27" s="347"/>
    </row>
    <row r="28" spans="1:10" ht="12.75">
      <c r="A28" s="319"/>
      <c r="B28" s="320"/>
      <c r="C28" s="320"/>
      <c r="D28" s="320"/>
      <c r="E28" s="320"/>
      <c r="F28" s="320"/>
      <c r="G28" s="320"/>
      <c r="H28" s="320"/>
      <c r="I28" s="320"/>
      <c r="J28" s="320"/>
    </row>
    <row r="29" spans="1:10" ht="12.75">
      <c r="A29" s="319"/>
      <c r="B29" s="320"/>
      <c r="C29" s="320"/>
      <c r="D29" s="320"/>
      <c r="E29" s="320"/>
      <c r="F29" s="320"/>
      <c r="G29" s="320"/>
      <c r="H29" s="320"/>
      <c r="I29" s="320"/>
      <c r="J29" s="320"/>
    </row>
    <row r="30" spans="1:10" ht="12.75">
      <c r="A30" s="319"/>
      <c r="B30" s="320"/>
      <c r="C30" s="320"/>
      <c r="D30" s="320"/>
      <c r="E30" s="320"/>
      <c r="F30" s="320"/>
      <c r="G30" s="320"/>
      <c r="H30" s="320"/>
      <c r="I30" s="320"/>
      <c r="J30" s="320"/>
    </row>
    <row r="31" spans="1:10" ht="12.75">
      <c r="A31" s="319"/>
      <c r="B31" s="320"/>
      <c r="C31" s="320"/>
      <c r="D31" s="320"/>
      <c r="E31" s="320"/>
      <c r="F31" s="320"/>
      <c r="G31" s="320"/>
      <c r="H31" s="320"/>
      <c r="I31" s="320"/>
      <c r="J31" s="320"/>
    </row>
    <row r="32" spans="1:10" ht="12.75">
      <c r="A32" s="319"/>
      <c r="B32" s="320"/>
      <c r="C32" s="320"/>
      <c r="D32" s="320"/>
      <c r="E32" s="320"/>
      <c r="F32" s="320"/>
      <c r="G32" s="320"/>
      <c r="H32" s="320"/>
      <c r="I32" s="320"/>
      <c r="J32" s="320"/>
    </row>
    <row r="33" spans="1:10" ht="12.75">
      <c r="A33" s="319"/>
      <c r="B33" s="320"/>
      <c r="C33" s="320"/>
      <c r="D33" s="320"/>
      <c r="E33" s="320"/>
      <c r="F33" s="320"/>
      <c r="G33" s="320"/>
      <c r="H33" s="320"/>
      <c r="I33" s="320"/>
      <c r="J33" s="320"/>
    </row>
    <row r="34" spans="1:10" ht="12.75">
      <c r="A34" s="319"/>
      <c r="B34" s="320"/>
      <c r="C34" s="320"/>
      <c r="D34" s="320"/>
      <c r="E34" s="320"/>
      <c r="F34" s="320"/>
      <c r="G34" s="320"/>
      <c r="H34" s="320"/>
      <c r="I34" s="320"/>
      <c r="J34" s="320"/>
    </row>
    <row r="35" spans="1:10" ht="12.75">
      <c r="A35" s="319"/>
      <c r="B35" s="320"/>
      <c r="C35" s="320"/>
      <c r="D35" s="320"/>
      <c r="E35" s="320"/>
      <c r="F35" s="320"/>
      <c r="G35" s="320"/>
      <c r="H35" s="320"/>
      <c r="I35" s="320"/>
      <c r="J35" s="320"/>
    </row>
    <row r="36" spans="1:10" ht="12.75">
      <c r="A36" s="319"/>
      <c r="B36" s="320"/>
      <c r="C36" s="320"/>
      <c r="D36" s="320"/>
      <c r="E36" s="320"/>
      <c r="F36" s="320"/>
      <c r="G36" s="320"/>
      <c r="H36" s="320"/>
      <c r="I36" s="320"/>
      <c r="J36" s="320"/>
    </row>
    <row r="37" spans="1:10" ht="12.75">
      <c r="A37" s="319"/>
      <c r="B37" s="320"/>
      <c r="C37" s="320"/>
      <c r="D37" s="320"/>
      <c r="E37" s="320"/>
      <c r="F37" s="320"/>
      <c r="G37" s="320"/>
      <c r="H37" s="320"/>
      <c r="I37" s="320"/>
      <c r="J37" s="320"/>
    </row>
    <row r="38" spans="1:10" ht="12.75">
      <c r="A38" s="319"/>
      <c r="B38" s="320"/>
      <c r="C38" s="320"/>
      <c r="D38" s="320"/>
      <c r="E38" s="320"/>
      <c r="F38" s="320"/>
      <c r="G38" s="320"/>
      <c r="H38" s="320"/>
      <c r="I38" s="320"/>
      <c r="J38" s="320"/>
    </row>
  </sheetData>
  <mergeCells count="5">
    <mergeCell ref="A5:J5"/>
    <mergeCell ref="H1:J1"/>
    <mergeCell ref="H2:J2"/>
    <mergeCell ref="H3:J3"/>
    <mergeCell ref="A4:J4"/>
  </mergeCells>
  <printOptions horizontalCentered="1"/>
  <pageMargins left="0.9840277777777778" right="0.9840277777777778" top="0.9840277777777778" bottom="0.9840277777777778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B10">
      <selection activeCell="K20" sqref="K20"/>
    </sheetView>
  </sheetViews>
  <sheetFormatPr defaultColWidth="9.140625" defaultRowHeight="12.75"/>
  <cols>
    <col min="1" max="1" width="23.421875" style="124" customWidth="1"/>
    <col min="2" max="2" width="11.8515625" style="132" customWidth="1"/>
    <col min="3" max="3" width="12.140625" style="132" customWidth="1"/>
    <col min="4" max="4" width="9.57421875" style="132" customWidth="1"/>
    <col min="5" max="5" width="11.7109375" style="132" customWidth="1"/>
    <col min="6" max="6" width="26.421875" style="132" customWidth="1"/>
    <col min="7" max="7" width="12.28125" style="132" customWidth="1"/>
    <col min="8" max="8" width="12.140625" style="132" customWidth="1"/>
    <col min="9" max="9" width="10.00390625" style="132" customWidth="1"/>
    <col min="10" max="10" width="12.7109375" style="132" customWidth="1"/>
    <col min="11" max="16384" width="9.140625" style="124" customWidth="1"/>
  </cols>
  <sheetData>
    <row r="1" spans="1:10" ht="12.75">
      <c r="A1" s="120"/>
      <c r="B1" s="123"/>
      <c r="C1" s="123"/>
      <c r="D1" s="123"/>
      <c r="E1" s="123"/>
      <c r="F1" s="123"/>
      <c r="G1" s="123"/>
      <c r="H1" s="123"/>
      <c r="I1" s="683" t="s">
        <v>278</v>
      </c>
      <c r="J1" s="683"/>
    </row>
    <row r="2" spans="1:10" ht="19.5">
      <c r="A2" s="701" t="s">
        <v>279</v>
      </c>
      <c r="B2" s="701"/>
      <c r="C2" s="701"/>
      <c r="D2" s="701"/>
      <c r="E2" s="701"/>
      <c r="F2" s="701"/>
      <c r="G2" s="701"/>
      <c r="H2" s="701"/>
      <c r="I2" s="701"/>
      <c r="J2" s="701"/>
    </row>
    <row r="3" spans="1:10" ht="19.5">
      <c r="A3" s="701" t="s">
        <v>415</v>
      </c>
      <c r="B3" s="701"/>
      <c r="C3" s="701"/>
      <c r="D3" s="701"/>
      <c r="E3" s="701"/>
      <c r="F3" s="701"/>
      <c r="G3" s="701"/>
      <c r="H3" s="701"/>
      <c r="I3" s="701"/>
      <c r="J3" s="701"/>
    </row>
    <row r="4" spans="1:10" ht="19.5">
      <c r="A4" s="128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120"/>
      <c r="B5" s="123"/>
      <c r="C5" s="123"/>
      <c r="D5" s="123"/>
      <c r="E5" s="123"/>
      <c r="F5" s="123"/>
      <c r="G5" s="123"/>
      <c r="H5" s="123"/>
      <c r="I5" s="123"/>
      <c r="J5" s="125" t="s">
        <v>0</v>
      </c>
    </row>
    <row r="6" spans="1:10" ht="12.75">
      <c r="A6" s="348"/>
      <c r="B6" s="349"/>
      <c r="C6" s="349"/>
      <c r="D6" s="349"/>
      <c r="E6" s="350"/>
      <c r="F6" s="351"/>
      <c r="G6" s="349"/>
      <c r="H6" s="349"/>
      <c r="I6" s="349"/>
      <c r="J6" s="350"/>
    </row>
    <row r="7" spans="1:10" ht="12.75">
      <c r="A7" s="954" t="s">
        <v>280</v>
      </c>
      <c r="B7" s="954"/>
      <c r="C7" s="954"/>
      <c r="D7" s="954"/>
      <c r="E7" s="954"/>
      <c r="F7" s="955" t="s">
        <v>281</v>
      </c>
      <c r="G7" s="955"/>
      <c r="H7" s="955"/>
      <c r="I7" s="955"/>
      <c r="J7" s="955"/>
    </row>
    <row r="8" spans="1:10" ht="12.75">
      <c r="A8" s="352"/>
      <c r="B8" s="353"/>
      <c r="C8" s="353"/>
      <c r="D8" s="353"/>
      <c r="E8" s="354"/>
      <c r="F8" s="355"/>
      <c r="G8" s="353"/>
      <c r="H8" s="353"/>
      <c r="I8" s="353"/>
      <c r="J8" s="354"/>
    </row>
    <row r="9" spans="1:10" ht="15" customHeight="1">
      <c r="A9" s="356"/>
      <c r="B9" s="956" t="s">
        <v>282</v>
      </c>
      <c r="C9" s="956"/>
      <c r="D9" s="357" t="s">
        <v>264</v>
      </c>
      <c r="E9" s="358" t="s">
        <v>283</v>
      </c>
      <c r="F9" s="359"/>
      <c r="G9" s="957" t="s">
        <v>282</v>
      </c>
      <c r="H9" s="957"/>
      <c r="I9" s="360" t="s">
        <v>264</v>
      </c>
      <c r="J9" s="361" t="s">
        <v>283</v>
      </c>
    </row>
    <row r="10" spans="1:10" ht="15" customHeight="1">
      <c r="A10" s="362" t="s">
        <v>1</v>
      </c>
      <c r="B10" s="360" t="s">
        <v>284</v>
      </c>
      <c r="C10" s="360" t="s">
        <v>285</v>
      </c>
      <c r="D10" s="363" t="s">
        <v>272</v>
      </c>
      <c r="E10" s="364" t="s">
        <v>286</v>
      </c>
      <c r="F10" s="365" t="s">
        <v>1</v>
      </c>
      <c r="G10" s="360" t="s">
        <v>284</v>
      </c>
      <c r="H10" s="360" t="s">
        <v>285</v>
      </c>
      <c r="I10" s="363" t="s">
        <v>272</v>
      </c>
      <c r="J10" s="364" t="s">
        <v>286</v>
      </c>
    </row>
    <row r="11" spans="1:10" ht="15" customHeight="1">
      <c r="A11" s="362"/>
      <c r="B11" s="363"/>
      <c r="C11" s="363"/>
      <c r="D11" s="363"/>
      <c r="E11" s="364" t="s">
        <v>287</v>
      </c>
      <c r="F11" s="365"/>
      <c r="G11" s="363"/>
      <c r="H11" s="363"/>
      <c r="I11" s="363"/>
      <c r="J11" s="364" t="s">
        <v>287</v>
      </c>
    </row>
    <row r="12" spans="1:10" ht="15" customHeight="1">
      <c r="A12" s="366"/>
      <c r="B12" s="367"/>
      <c r="C12" s="367"/>
      <c r="D12" s="367"/>
      <c r="E12" s="368" t="s">
        <v>288</v>
      </c>
      <c r="F12" s="365"/>
      <c r="G12" s="363"/>
      <c r="H12" s="363"/>
      <c r="I12" s="363"/>
      <c r="J12" s="364" t="s">
        <v>288</v>
      </c>
    </row>
    <row r="13" spans="1:10" ht="15" customHeight="1">
      <c r="A13" s="369" t="s">
        <v>289</v>
      </c>
      <c r="B13" s="370">
        <f>SUM(B14:B18)</f>
        <v>7871328</v>
      </c>
      <c r="C13" s="370">
        <f>SUM(C14:C18)</f>
        <v>9434268</v>
      </c>
      <c r="D13" s="370">
        <f>SUM(D14:D18)</f>
        <v>0</v>
      </c>
      <c r="E13" s="370">
        <f>SUM(E14:E18)</f>
        <v>9434268</v>
      </c>
      <c r="F13" s="371" t="s">
        <v>290</v>
      </c>
      <c r="G13" s="370">
        <f>SUM(G14:G15)</f>
        <v>7400283</v>
      </c>
      <c r="H13" s="370">
        <f>SUM(H14:H15)</f>
        <v>9033804</v>
      </c>
      <c r="I13" s="370">
        <f>SUM(I14:I15)</f>
        <v>0</v>
      </c>
      <c r="J13" s="698">
        <f>SUM(J14:J15)</f>
        <v>9033804</v>
      </c>
    </row>
    <row r="14" spans="1:10" ht="15" customHeight="1">
      <c r="A14" s="314" t="s">
        <v>291</v>
      </c>
      <c r="B14" s="185">
        <v>22429</v>
      </c>
      <c r="C14" s="185">
        <v>10670</v>
      </c>
      <c r="D14" s="185"/>
      <c r="E14" s="185">
        <v>10670</v>
      </c>
      <c r="F14" s="191" t="s">
        <v>292</v>
      </c>
      <c r="G14" s="185">
        <v>687161</v>
      </c>
      <c r="H14" s="185">
        <v>687161</v>
      </c>
      <c r="I14" s="185"/>
      <c r="J14" s="315">
        <v>687161</v>
      </c>
    </row>
    <row r="15" spans="1:10" ht="15" customHeight="1">
      <c r="A15" s="314" t="s">
        <v>293</v>
      </c>
      <c r="B15" s="185">
        <v>7508878</v>
      </c>
      <c r="C15" s="185">
        <v>6872797</v>
      </c>
      <c r="D15" s="185"/>
      <c r="E15" s="185">
        <v>6872797</v>
      </c>
      <c r="F15" s="191" t="s">
        <v>294</v>
      </c>
      <c r="G15" s="185">
        <v>6713122</v>
      </c>
      <c r="H15" s="185">
        <v>8346643</v>
      </c>
      <c r="I15" s="185"/>
      <c r="J15" s="315">
        <v>8346643</v>
      </c>
    </row>
    <row r="16" spans="1:10" ht="15" customHeight="1">
      <c r="A16" s="314" t="s">
        <v>295</v>
      </c>
      <c r="B16" s="185">
        <v>288270</v>
      </c>
      <c r="C16" s="185">
        <v>250001</v>
      </c>
      <c r="D16" s="185"/>
      <c r="E16" s="185">
        <v>250001</v>
      </c>
      <c r="F16" s="191"/>
      <c r="G16" s="185"/>
      <c r="H16" s="185"/>
      <c r="I16" s="185"/>
      <c r="J16" s="315"/>
    </row>
    <row r="17" spans="1:10" ht="15" customHeight="1">
      <c r="A17" s="314" t="s">
        <v>296</v>
      </c>
      <c r="B17" s="185">
        <v>51751</v>
      </c>
      <c r="C17" s="185">
        <v>2300800</v>
      </c>
      <c r="D17" s="185"/>
      <c r="E17" s="185">
        <v>2300800</v>
      </c>
      <c r="F17" s="372" t="s">
        <v>297</v>
      </c>
      <c r="G17" s="373">
        <f>SUM(G18:G19)</f>
        <v>29323</v>
      </c>
      <c r="H17" s="373">
        <f>SUM(H18)</f>
        <v>43907</v>
      </c>
      <c r="I17" s="373">
        <f>SUM(I18)</f>
        <v>0</v>
      </c>
      <c r="J17" s="376">
        <f>SUM(J18)</f>
        <v>43907</v>
      </c>
    </row>
    <row r="18" spans="1:10" ht="15" customHeight="1">
      <c r="A18" s="314" t="s">
        <v>298</v>
      </c>
      <c r="B18" s="185"/>
      <c r="C18" s="185"/>
      <c r="D18" s="185"/>
      <c r="E18" s="185"/>
      <c r="F18" s="191" t="s">
        <v>299</v>
      </c>
      <c r="G18" s="185">
        <v>29323</v>
      </c>
      <c r="H18" s="185">
        <v>43907</v>
      </c>
      <c r="I18" s="373"/>
      <c r="J18" s="315">
        <v>43907</v>
      </c>
    </row>
    <row r="19" spans="1:10" ht="15" customHeight="1">
      <c r="A19" s="314"/>
      <c r="B19" s="185"/>
      <c r="C19" s="185"/>
      <c r="D19" s="185"/>
      <c r="E19" s="374"/>
      <c r="F19" s="191" t="s">
        <v>300</v>
      </c>
      <c r="G19" s="185"/>
      <c r="H19" s="185"/>
      <c r="I19" s="185"/>
      <c r="J19" s="315"/>
    </row>
    <row r="20" spans="1:10" ht="15" customHeight="1">
      <c r="A20" s="375" t="s">
        <v>301</v>
      </c>
      <c r="B20" s="373">
        <f>SUM(B21:B26)</f>
        <v>314938</v>
      </c>
      <c r="C20" s="373">
        <f>SUM(C21:C26)</f>
        <v>358045</v>
      </c>
      <c r="D20" s="373">
        <f>SUM(D21:D26)</f>
        <v>0</v>
      </c>
      <c r="E20" s="373">
        <f>SUM(E21:E26)</f>
        <v>358045</v>
      </c>
      <c r="F20" s="372"/>
      <c r="G20" s="373"/>
      <c r="H20" s="373"/>
      <c r="I20" s="185"/>
      <c r="J20" s="376"/>
    </row>
    <row r="21" spans="1:10" ht="15" customHeight="1">
      <c r="A21" s="314" t="s">
        <v>302</v>
      </c>
      <c r="B21" s="185">
        <v>3944</v>
      </c>
      <c r="C21" s="185">
        <v>535</v>
      </c>
      <c r="D21" s="185"/>
      <c r="E21" s="185">
        <v>535</v>
      </c>
      <c r="F21" s="372" t="s">
        <v>303</v>
      </c>
      <c r="G21" s="373">
        <f>SUM(G22:G25)</f>
        <v>756660</v>
      </c>
      <c r="H21" s="373">
        <f>SUM(H22:H26)</f>
        <v>714602</v>
      </c>
      <c r="I21" s="373">
        <f>SUM(I22:I26)</f>
        <v>0</v>
      </c>
      <c r="J21" s="376">
        <f>SUM(J22:J26)</f>
        <v>714602</v>
      </c>
    </row>
    <row r="22" spans="1:10" ht="15" customHeight="1">
      <c r="A22" s="314" t="s">
        <v>304</v>
      </c>
      <c r="B22" s="185">
        <v>94034</v>
      </c>
      <c r="C22" s="185">
        <v>177739</v>
      </c>
      <c r="D22" s="185"/>
      <c r="E22" s="185">
        <v>177739</v>
      </c>
      <c r="F22" s="191" t="s">
        <v>305</v>
      </c>
      <c r="G22" s="185">
        <v>170721</v>
      </c>
      <c r="H22" s="185">
        <v>413223</v>
      </c>
      <c r="I22" s="185"/>
      <c r="J22" s="315">
        <v>413223</v>
      </c>
    </row>
    <row r="23" spans="1:10" ht="15" customHeight="1">
      <c r="A23" s="314" t="s">
        <v>306</v>
      </c>
      <c r="B23" s="185">
        <v>26171</v>
      </c>
      <c r="C23" s="185">
        <v>24807</v>
      </c>
      <c r="D23" s="185"/>
      <c r="E23" s="185">
        <v>24807</v>
      </c>
      <c r="F23" s="191" t="s">
        <v>307</v>
      </c>
      <c r="G23" s="185">
        <v>424473</v>
      </c>
      <c r="H23" s="185">
        <v>190322</v>
      </c>
      <c r="I23" s="373"/>
      <c r="J23" s="315">
        <v>190322</v>
      </c>
    </row>
    <row r="24" spans="1:10" ht="15" customHeight="1">
      <c r="A24" s="314" t="s">
        <v>308</v>
      </c>
      <c r="B24" s="185">
        <v>179403</v>
      </c>
      <c r="C24" s="185">
        <v>139630</v>
      </c>
      <c r="D24" s="185"/>
      <c r="E24" s="185">
        <v>139630</v>
      </c>
      <c r="F24" s="191" t="s">
        <v>309</v>
      </c>
      <c r="G24" s="185">
        <v>161466</v>
      </c>
      <c r="H24" s="185">
        <v>111057</v>
      </c>
      <c r="I24" s="185"/>
      <c r="J24" s="315">
        <v>111057</v>
      </c>
    </row>
    <row r="25" spans="1:10" ht="15" customHeight="1">
      <c r="A25" s="314" t="s">
        <v>310</v>
      </c>
      <c r="B25" s="185">
        <v>11386</v>
      </c>
      <c r="C25" s="185">
        <v>15334</v>
      </c>
      <c r="D25" s="185"/>
      <c r="E25" s="185">
        <v>15334</v>
      </c>
      <c r="F25" s="191" t="s">
        <v>311</v>
      </c>
      <c r="G25" s="185"/>
      <c r="H25" s="185"/>
      <c r="I25" s="185"/>
      <c r="J25" s="315"/>
    </row>
    <row r="26" spans="1:10" ht="15" customHeight="1">
      <c r="A26" s="314" t="s">
        <v>311</v>
      </c>
      <c r="B26" s="185"/>
      <c r="C26" s="185"/>
      <c r="D26" s="185"/>
      <c r="E26" s="185"/>
      <c r="F26" s="377"/>
      <c r="G26" s="378"/>
      <c r="H26" s="378"/>
      <c r="I26" s="185"/>
      <c r="J26" s="315"/>
    </row>
    <row r="27" spans="1:10" ht="15" customHeight="1">
      <c r="A27" s="379" t="s">
        <v>312</v>
      </c>
      <c r="B27" s="380">
        <f>SUM(B13,B20)</f>
        <v>8186266</v>
      </c>
      <c r="C27" s="380">
        <f>SUM(C13,C20)</f>
        <v>9792313</v>
      </c>
      <c r="D27" s="380">
        <f>SUM(D13,D20)</f>
        <v>0</v>
      </c>
      <c r="E27" s="381">
        <f>SUM(E13,E20)</f>
        <v>9792313</v>
      </c>
      <c r="F27" s="193" t="s">
        <v>313</v>
      </c>
      <c r="G27" s="380">
        <f>SUM(G13,G17,G21)</f>
        <v>8186266</v>
      </c>
      <c r="H27" s="380">
        <f>SUM(H13,H17,H21)</f>
        <v>9792313</v>
      </c>
      <c r="I27" s="380">
        <f>SUM(I13,I18,I22)</f>
        <v>0</v>
      </c>
      <c r="J27" s="382">
        <f>SUM(J13,J17,J21)</f>
        <v>9792313</v>
      </c>
    </row>
    <row r="29" spans="1:10" ht="15.75">
      <c r="A29" s="959" t="s">
        <v>681</v>
      </c>
      <c r="B29" s="959"/>
      <c r="C29" s="959"/>
      <c r="D29" s="959"/>
      <c r="E29" s="959"/>
      <c r="F29" s="959"/>
      <c r="G29" s="959"/>
      <c r="H29" s="959"/>
      <c r="I29" s="959"/>
      <c r="J29" s="959"/>
    </row>
    <row r="30" spans="1:9" ht="15.75">
      <c r="A30" s="959" t="s">
        <v>314</v>
      </c>
      <c r="B30" s="959"/>
      <c r="C30" s="165"/>
      <c r="D30" s="165"/>
      <c r="G30" s="383"/>
      <c r="H30" s="165"/>
      <c r="I30" s="165"/>
    </row>
    <row r="31" spans="1:10" ht="15.75">
      <c r="A31" s="959" t="s">
        <v>315</v>
      </c>
      <c r="B31" s="959"/>
      <c r="C31" s="959"/>
      <c r="D31" s="959"/>
      <c r="E31" s="959"/>
      <c r="F31" s="959"/>
      <c r="G31" s="959"/>
      <c r="H31" s="959"/>
      <c r="I31" s="959"/>
      <c r="J31" s="959"/>
    </row>
    <row r="32" ht="15.75">
      <c r="A32" s="384"/>
    </row>
    <row r="33" spans="1:10" ht="15.75">
      <c r="A33" s="384" t="s">
        <v>680</v>
      </c>
      <c r="H33" s="958" t="s">
        <v>316</v>
      </c>
      <c r="I33" s="958"/>
      <c r="J33" s="958"/>
    </row>
    <row r="34" spans="1:10" ht="15.75">
      <c r="A34" s="120"/>
      <c r="H34" s="958" t="s">
        <v>317</v>
      </c>
      <c r="I34" s="958"/>
      <c r="J34" s="958"/>
    </row>
    <row r="35" ht="15.75">
      <c r="F35" s="385"/>
    </row>
    <row r="36" ht="15.75">
      <c r="F36" s="385"/>
    </row>
    <row r="37" ht="12.75">
      <c r="F37" s="165"/>
    </row>
  </sheetData>
  <mergeCells count="12">
    <mergeCell ref="B9:C9"/>
    <mergeCell ref="G9:H9"/>
    <mergeCell ref="H34:J34"/>
    <mergeCell ref="A29:J29"/>
    <mergeCell ref="A30:B30"/>
    <mergeCell ref="A31:J31"/>
    <mergeCell ref="H33:J33"/>
    <mergeCell ref="I1:J1"/>
    <mergeCell ref="A2:J2"/>
    <mergeCell ref="A3:J3"/>
    <mergeCell ref="A7:E7"/>
    <mergeCell ref="F7:J7"/>
  </mergeCells>
  <printOptions/>
  <pageMargins left="0.27569444444444446" right="0.3541666666666667" top="0.39375" bottom="0.39375" header="0.5118055555555556" footer="0.511805555555555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I26" sqref="I26"/>
    </sheetView>
  </sheetViews>
  <sheetFormatPr defaultColWidth="9.140625" defaultRowHeight="12.75"/>
  <cols>
    <col min="1" max="1" width="7.28125" style="124" customWidth="1"/>
    <col min="2" max="2" width="39.57421875" style="124" customWidth="1"/>
    <col min="3" max="3" width="13.57421875" style="132" customWidth="1"/>
    <col min="4" max="4" width="13.28125" style="132" customWidth="1"/>
    <col min="5" max="5" width="12.8515625" style="132" customWidth="1"/>
    <col min="6" max="16384" width="9.140625" style="124" customWidth="1"/>
  </cols>
  <sheetData>
    <row r="1" spans="1:6" ht="12.75">
      <c r="A1" s="120"/>
      <c r="B1" s="120"/>
      <c r="C1" s="123"/>
      <c r="D1" s="683" t="s">
        <v>318</v>
      </c>
      <c r="E1" s="683"/>
      <c r="F1" s="120"/>
    </row>
    <row r="2" spans="1:6" ht="12.75">
      <c r="A2" s="120"/>
      <c r="B2" s="120"/>
      <c r="C2" s="123"/>
      <c r="D2" s="126"/>
      <c r="E2" s="386"/>
      <c r="F2" s="120"/>
    </row>
    <row r="3" spans="1:6" ht="12.75">
      <c r="A3" s="120"/>
      <c r="B3" s="120"/>
      <c r="C3" s="123"/>
      <c r="D3" s="126"/>
      <c r="E3" s="386"/>
      <c r="F3" s="120"/>
    </row>
    <row r="4" spans="1:6" ht="19.5">
      <c r="A4" s="701" t="s">
        <v>319</v>
      </c>
      <c r="B4" s="701"/>
      <c r="C4" s="701"/>
      <c r="D4" s="701"/>
      <c r="E4" s="701"/>
      <c r="F4" s="120"/>
    </row>
    <row r="5" spans="1:6" ht="19.5">
      <c r="A5" s="701" t="s">
        <v>415</v>
      </c>
      <c r="B5" s="701"/>
      <c r="C5" s="701"/>
      <c r="D5" s="701"/>
      <c r="E5" s="701"/>
      <c r="F5" s="120"/>
    </row>
    <row r="6" spans="1:6" ht="7.5" customHeight="1">
      <c r="A6" s="128"/>
      <c r="B6" s="128"/>
      <c r="C6" s="131"/>
      <c r="D6" s="131"/>
      <c r="E6" s="131"/>
      <c r="F6" s="120"/>
    </row>
    <row r="7" spans="1:6" ht="12.75">
      <c r="A7" s="120"/>
      <c r="B7" s="120"/>
      <c r="C7" s="123"/>
      <c r="D7" s="123"/>
      <c r="E7" s="125" t="s">
        <v>0</v>
      </c>
      <c r="F7" s="120"/>
    </row>
    <row r="8" spans="1:6" ht="15.75" customHeight="1">
      <c r="A8" s="387" t="s">
        <v>320</v>
      </c>
      <c r="B8" s="388" t="s">
        <v>1</v>
      </c>
      <c r="C8" s="389" t="s">
        <v>3</v>
      </c>
      <c r="D8" s="389" t="s">
        <v>4</v>
      </c>
      <c r="E8" s="390" t="s">
        <v>2</v>
      </c>
      <c r="F8" s="120"/>
    </row>
    <row r="9" spans="1:6" ht="15.75" customHeight="1">
      <c r="A9" s="379"/>
      <c r="B9" s="391"/>
      <c r="C9" s="960" t="s">
        <v>119</v>
      </c>
      <c r="D9" s="960"/>
      <c r="E9" s="392"/>
      <c r="F9" s="120"/>
    </row>
    <row r="10" spans="1:6" ht="15.75" customHeight="1">
      <c r="A10" s="393" t="s">
        <v>321</v>
      </c>
      <c r="B10" s="394" t="s">
        <v>322</v>
      </c>
      <c r="C10" s="185">
        <v>1290145</v>
      </c>
      <c r="D10" s="185">
        <v>1357947</v>
      </c>
      <c r="E10" s="315">
        <v>1353522</v>
      </c>
      <c r="F10" s="120"/>
    </row>
    <row r="11" spans="1:6" ht="15.75" customHeight="1">
      <c r="A11" s="393" t="s">
        <v>323</v>
      </c>
      <c r="B11" s="394" t="s">
        <v>324</v>
      </c>
      <c r="C11" s="185">
        <v>421881</v>
      </c>
      <c r="D11" s="185">
        <v>439861</v>
      </c>
      <c r="E11" s="315">
        <v>438953</v>
      </c>
      <c r="F11" s="120"/>
    </row>
    <row r="12" spans="1:12" ht="15.75" customHeight="1">
      <c r="A12" s="393" t="s">
        <v>325</v>
      </c>
      <c r="B12" s="394" t="s">
        <v>326</v>
      </c>
      <c r="C12" s="185">
        <v>604697</v>
      </c>
      <c r="D12" s="185">
        <v>727255</v>
      </c>
      <c r="E12" s="315">
        <v>682126</v>
      </c>
      <c r="F12" s="120"/>
      <c r="G12" s="395"/>
      <c r="H12" s="395"/>
      <c r="I12" s="395"/>
      <c r="J12" s="395"/>
      <c r="K12" s="395"/>
      <c r="L12" s="395"/>
    </row>
    <row r="13" spans="1:12" ht="15.75" customHeight="1">
      <c r="A13" s="393" t="s">
        <v>327</v>
      </c>
      <c r="B13" s="394" t="s">
        <v>328</v>
      </c>
      <c r="C13" s="185">
        <v>221689</v>
      </c>
      <c r="D13" s="185">
        <v>300907</v>
      </c>
      <c r="E13" s="315">
        <v>290325</v>
      </c>
      <c r="F13" s="120"/>
      <c r="G13" s="395"/>
      <c r="H13" s="395"/>
      <c r="I13" s="395"/>
      <c r="J13" s="395"/>
      <c r="K13" s="395"/>
      <c r="L13" s="395"/>
    </row>
    <row r="14" spans="1:6" ht="15.75" customHeight="1">
      <c r="A14" s="393" t="s">
        <v>329</v>
      </c>
      <c r="B14" s="394" t="s">
        <v>330</v>
      </c>
      <c r="C14" s="185">
        <v>16255</v>
      </c>
      <c r="D14" s="185">
        <v>16712</v>
      </c>
      <c r="E14" s="315">
        <v>17130</v>
      </c>
      <c r="F14" s="120"/>
    </row>
    <row r="15" spans="1:6" ht="15.75" customHeight="1">
      <c r="A15" s="393" t="s">
        <v>331</v>
      </c>
      <c r="B15" s="394" t="s">
        <v>332</v>
      </c>
      <c r="C15" s="185"/>
      <c r="D15" s="185">
        <v>12919</v>
      </c>
      <c r="E15" s="315">
        <v>14670</v>
      </c>
      <c r="F15" s="120"/>
    </row>
    <row r="16" spans="1:6" ht="15.75" customHeight="1">
      <c r="A16" s="393" t="s">
        <v>333</v>
      </c>
      <c r="B16" s="394" t="s">
        <v>334</v>
      </c>
      <c r="C16" s="185">
        <v>1948313</v>
      </c>
      <c r="D16" s="185">
        <v>2019891</v>
      </c>
      <c r="E16" s="315">
        <v>1916260</v>
      </c>
      <c r="F16" s="120"/>
    </row>
    <row r="17" spans="1:6" ht="15.75" customHeight="1">
      <c r="A17" s="396" t="s">
        <v>335</v>
      </c>
      <c r="B17" s="397" t="s">
        <v>336</v>
      </c>
      <c r="C17" s="373">
        <f>SUM(C10:C16)</f>
        <v>4502980</v>
      </c>
      <c r="D17" s="373">
        <f>SUM(D8:D16)</f>
        <v>4875492</v>
      </c>
      <c r="E17" s="376">
        <f>SUM(E8:E16)</f>
        <v>4712986</v>
      </c>
      <c r="F17" s="120"/>
    </row>
    <row r="18" spans="1:6" ht="15.75" customHeight="1">
      <c r="A18" s="393" t="s">
        <v>337</v>
      </c>
      <c r="B18" s="394" t="s">
        <v>338</v>
      </c>
      <c r="C18" s="185">
        <v>36721</v>
      </c>
      <c r="D18" s="185">
        <v>51603</v>
      </c>
      <c r="E18" s="315">
        <v>413382</v>
      </c>
      <c r="F18" s="120"/>
    </row>
    <row r="19" spans="1:6" ht="15.75" customHeight="1">
      <c r="A19" s="393" t="s">
        <v>339</v>
      </c>
      <c r="B19" s="394" t="s">
        <v>340</v>
      </c>
      <c r="C19" s="185"/>
      <c r="D19" s="185"/>
      <c r="E19" s="315"/>
      <c r="F19" s="120"/>
    </row>
    <row r="20" spans="1:6" ht="15.75" customHeight="1">
      <c r="A20" s="396" t="s">
        <v>341</v>
      </c>
      <c r="B20" s="397" t="s">
        <v>342</v>
      </c>
      <c r="C20" s="373">
        <f>SUM(C18:C19)</f>
        <v>36721</v>
      </c>
      <c r="D20" s="373">
        <f>SUM(D18:D19)</f>
        <v>51603</v>
      </c>
      <c r="E20" s="376">
        <f>SUM(E18:E19)</f>
        <v>413382</v>
      </c>
      <c r="F20" s="120"/>
    </row>
    <row r="21" spans="1:6" ht="15.75" customHeight="1">
      <c r="A21" s="398">
        <v>12</v>
      </c>
      <c r="B21" s="397" t="s">
        <v>343</v>
      </c>
      <c r="C21" s="373">
        <f>SUM(C17,C20)</f>
        <v>4539701</v>
      </c>
      <c r="D21" s="373">
        <f>SUM(D17,D20)</f>
        <v>4927095</v>
      </c>
      <c r="E21" s="376">
        <f>SUM(E17,E20)</f>
        <v>5126368</v>
      </c>
      <c r="F21" s="120"/>
    </row>
    <row r="22" spans="1:6" ht="15.75" customHeight="1">
      <c r="A22" s="314">
        <v>13</v>
      </c>
      <c r="B22" s="394" t="s">
        <v>344</v>
      </c>
      <c r="C22" s="185">
        <v>60000</v>
      </c>
      <c r="D22" s="185">
        <v>2</v>
      </c>
      <c r="E22" s="315"/>
      <c r="F22" s="120"/>
    </row>
    <row r="23" spans="1:6" ht="15.75" customHeight="1">
      <c r="A23" s="314">
        <v>14</v>
      </c>
      <c r="B23" s="394" t="s">
        <v>345</v>
      </c>
      <c r="C23" s="185"/>
      <c r="D23" s="185"/>
      <c r="E23" s="315">
        <v>3948</v>
      </c>
      <c r="F23" s="120"/>
    </row>
    <row r="24" spans="1:6" ht="15.75" customHeight="1">
      <c r="A24" s="314"/>
      <c r="B24" s="394"/>
      <c r="C24" s="185"/>
      <c r="D24" s="185"/>
      <c r="E24" s="315"/>
      <c r="F24" s="120"/>
    </row>
    <row r="25" spans="1:6" ht="15.75" customHeight="1">
      <c r="A25" s="398">
        <v>15</v>
      </c>
      <c r="B25" s="397" t="s">
        <v>346</v>
      </c>
      <c r="C25" s="373">
        <f>SUM(C21:C23)</f>
        <v>4599701</v>
      </c>
      <c r="D25" s="373">
        <f>SUM(D21:D23)</f>
        <v>4927097</v>
      </c>
      <c r="E25" s="376">
        <f>SUM(E21:E23)</f>
        <v>5130316</v>
      </c>
      <c r="F25" s="120"/>
    </row>
    <row r="26" spans="1:6" ht="15.75" customHeight="1">
      <c r="A26" s="398"/>
      <c r="B26" s="397"/>
      <c r="C26" s="373"/>
      <c r="D26" s="373"/>
      <c r="E26" s="376"/>
      <c r="F26" s="120"/>
    </row>
    <row r="27" spans="1:6" ht="15.75" customHeight="1">
      <c r="A27" s="314">
        <v>16</v>
      </c>
      <c r="B27" s="394" t="s">
        <v>168</v>
      </c>
      <c r="C27" s="185">
        <v>503098</v>
      </c>
      <c r="D27" s="185">
        <v>519412</v>
      </c>
      <c r="E27" s="315">
        <v>418159</v>
      </c>
      <c r="F27" s="120"/>
    </row>
    <row r="28" spans="1:6" ht="15.75" customHeight="1">
      <c r="A28" s="314">
        <v>17</v>
      </c>
      <c r="B28" s="394" t="s">
        <v>347</v>
      </c>
      <c r="C28" s="185">
        <v>1031754</v>
      </c>
      <c r="D28" s="185">
        <v>1064389</v>
      </c>
      <c r="E28" s="315">
        <v>1077973</v>
      </c>
      <c r="F28" s="120"/>
    </row>
    <row r="29" spans="1:6" ht="15.75" customHeight="1">
      <c r="A29" s="314">
        <v>18</v>
      </c>
      <c r="B29" s="394" t="s">
        <v>180</v>
      </c>
      <c r="C29" s="185">
        <v>36470</v>
      </c>
      <c r="D29" s="185">
        <v>43094</v>
      </c>
      <c r="E29" s="315">
        <v>40887</v>
      </c>
      <c r="F29" s="120"/>
    </row>
    <row r="30" spans="1:6" ht="15.75" customHeight="1">
      <c r="A30" s="399">
        <v>19</v>
      </c>
      <c r="B30" s="400" t="s">
        <v>348</v>
      </c>
      <c r="C30" s="401">
        <v>800</v>
      </c>
      <c r="D30" s="401">
        <v>800</v>
      </c>
      <c r="E30" s="402">
        <v>383</v>
      </c>
      <c r="F30" s="120"/>
    </row>
    <row r="31" spans="1:6" ht="15.75" customHeight="1">
      <c r="A31" s="314">
        <v>20</v>
      </c>
      <c r="B31" s="394" t="s">
        <v>349</v>
      </c>
      <c r="C31" s="185">
        <v>2605417</v>
      </c>
      <c r="D31" s="185">
        <v>2920543</v>
      </c>
      <c r="E31" s="315">
        <v>2792439</v>
      </c>
      <c r="F31" s="120"/>
    </row>
    <row r="32" spans="1:6" ht="15.75" customHeight="1">
      <c r="A32" s="399">
        <v>21</v>
      </c>
      <c r="B32" s="400" t="s">
        <v>350</v>
      </c>
      <c r="C32" s="401">
        <v>1048132</v>
      </c>
      <c r="D32" s="401">
        <v>2016588</v>
      </c>
      <c r="E32" s="402">
        <v>2016587</v>
      </c>
      <c r="F32" s="120"/>
    </row>
    <row r="33" spans="1:6" ht="15.75" customHeight="1">
      <c r="A33" s="398">
        <v>22</v>
      </c>
      <c r="B33" s="397" t="s">
        <v>351</v>
      </c>
      <c r="C33" s="373">
        <f>SUM(C27:C29,C31)</f>
        <v>4176739</v>
      </c>
      <c r="D33" s="373">
        <f>SUM(D27:D29,D31)</f>
        <v>4547438</v>
      </c>
      <c r="E33" s="376">
        <f>SUM(E27:E29,E31)</f>
        <v>4329458</v>
      </c>
      <c r="F33" s="120"/>
    </row>
    <row r="34" spans="1:6" ht="15.75" customHeight="1">
      <c r="A34" s="314">
        <v>23</v>
      </c>
      <c r="B34" s="394" t="s">
        <v>352</v>
      </c>
      <c r="C34" s="185">
        <v>422962</v>
      </c>
      <c r="D34" s="185">
        <v>304369</v>
      </c>
      <c r="E34" s="315">
        <v>771259</v>
      </c>
      <c r="F34" s="120"/>
    </row>
    <row r="35" spans="1:6" ht="15.75" customHeight="1">
      <c r="A35" s="314">
        <v>24</v>
      </c>
      <c r="B35" s="394" t="s">
        <v>353</v>
      </c>
      <c r="C35" s="185"/>
      <c r="D35" s="185">
        <v>37480</v>
      </c>
      <c r="E35" s="315">
        <v>40235</v>
      </c>
      <c r="F35" s="120"/>
    </row>
    <row r="36" spans="1:6" ht="15.75" customHeight="1">
      <c r="A36" s="398">
        <v>25</v>
      </c>
      <c r="B36" s="397" t="s">
        <v>354</v>
      </c>
      <c r="C36" s="373">
        <f>SUM(C34:C35)</f>
        <v>422962</v>
      </c>
      <c r="D36" s="373">
        <f>SUM(D34:D35)</f>
        <v>341849</v>
      </c>
      <c r="E36" s="376">
        <f>SUM(E34:E35)</f>
        <v>811494</v>
      </c>
      <c r="F36" s="120"/>
    </row>
    <row r="37" spans="1:6" ht="15.75" customHeight="1">
      <c r="A37" s="398">
        <v>26</v>
      </c>
      <c r="B37" s="397" t="s">
        <v>355</v>
      </c>
      <c r="C37" s="373">
        <f>SUM(C27:C29,C31,C34:C35)</f>
        <v>4599701</v>
      </c>
      <c r="D37" s="373">
        <f>SUM(D27:D29,D31,D34:D35)</f>
        <v>4889287</v>
      </c>
      <c r="E37" s="376">
        <f>SUM(E27:E29,E31,E34:E35)</f>
        <v>5140952</v>
      </c>
      <c r="F37" s="120"/>
    </row>
    <row r="38" spans="1:6" ht="15.75" customHeight="1">
      <c r="A38" s="314">
        <v>27</v>
      </c>
      <c r="B38" s="394" t="s">
        <v>356</v>
      </c>
      <c r="C38" s="185"/>
      <c r="D38" s="185">
        <v>37810</v>
      </c>
      <c r="E38" s="315">
        <v>37810</v>
      </c>
      <c r="F38" s="120"/>
    </row>
    <row r="39" spans="1:6" ht="15.75" customHeight="1">
      <c r="A39" s="314">
        <v>28</v>
      </c>
      <c r="B39" s="394" t="s">
        <v>357</v>
      </c>
      <c r="C39" s="185"/>
      <c r="D39" s="185"/>
      <c r="E39" s="315">
        <v>-50414</v>
      </c>
      <c r="F39" s="120"/>
    </row>
    <row r="40" spans="1:6" ht="15.75" customHeight="1">
      <c r="A40" s="314"/>
      <c r="B40" s="394"/>
      <c r="C40" s="185"/>
      <c r="D40" s="185"/>
      <c r="E40" s="315"/>
      <c r="F40" s="120"/>
    </row>
    <row r="41" spans="1:6" ht="15.75" customHeight="1">
      <c r="A41" s="398">
        <v>29</v>
      </c>
      <c r="B41" s="397" t="s">
        <v>358</v>
      </c>
      <c r="C41" s="373">
        <f>SUM(C37:C40)</f>
        <v>4599701</v>
      </c>
      <c r="D41" s="373">
        <f>SUM(D37:D40)</f>
        <v>4927097</v>
      </c>
      <c r="E41" s="376">
        <f>SUM(E37:E40)</f>
        <v>5128348</v>
      </c>
      <c r="F41" s="120"/>
    </row>
    <row r="42" spans="1:6" ht="15.75" customHeight="1">
      <c r="A42" s="403"/>
      <c r="B42" s="404"/>
      <c r="C42" s="405"/>
      <c r="D42" s="405"/>
      <c r="E42" s="406"/>
      <c r="F42" s="120"/>
    </row>
    <row r="43" spans="1:6" ht="15.75" customHeight="1">
      <c r="A43" s="246">
        <v>30</v>
      </c>
      <c r="B43" s="247" t="s">
        <v>359</v>
      </c>
      <c r="C43" s="188">
        <v>-386241</v>
      </c>
      <c r="D43" s="188">
        <v>-290246</v>
      </c>
      <c r="E43" s="407">
        <v>-398112</v>
      </c>
      <c r="F43" s="120"/>
    </row>
    <row r="44" spans="1:6" ht="15.75" customHeight="1">
      <c r="A44" s="246">
        <v>31</v>
      </c>
      <c r="B44" s="247" t="s">
        <v>360</v>
      </c>
      <c r="C44" s="188">
        <v>386241</v>
      </c>
      <c r="D44" s="188">
        <v>290246</v>
      </c>
      <c r="E44" s="407">
        <v>398112</v>
      </c>
      <c r="F44" s="120"/>
    </row>
    <row r="45" spans="1:6" ht="15.75" customHeight="1">
      <c r="A45" s="408">
        <v>32</v>
      </c>
      <c r="B45" s="409" t="s">
        <v>361</v>
      </c>
      <c r="C45" s="410"/>
      <c r="D45" s="410"/>
      <c r="E45" s="392">
        <v>-54362</v>
      </c>
      <c r="F45" s="120"/>
    </row>
  </sheetData>
  <mergeCells count="4">
    <mergeCell ref="D1:E1"/>
    <mergeCell ref="A4:E4"/>
    <mergeCell ref="A5:E5"/>
    <mergeCell ref="C9:D9"/>
  </mergeCells>
  <printOptions/>
  <pageMargins left="0.7479166666666667" right="0.37986111111111115" top="0.8" bottom="0.76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7">
      <selection activeCell="H21" sqref="H21"/>
    </sheetView>
  </sheetViews>
  <sheetFormatPr defaultColWidth="9.140625" defaultRowHeight="12.75"/>
  <cols>
    <col min="1" max="1" width="6.7109375" style="432" customWidth="1"/>
    <col min="2" max="2" width="55.57421875" style="124" customWidth="1"/>
    <col min="3" max="4" width="15.7109375" style="132" customWidth="1"/>
    <col min="5" max="5" width="14.7109375" style="132" customWidth="1"/>
    <col min="6" max="6" width="15.7109375" style="132" customWidth="1"/>
    <col min="7" max="16384" width="9.140625" style="124" customWidth="1"/>
  </cols>
  <sheetData>
    <row r="1" spans="1:6" ht="12.75">
      <c r="A1" s="411"/>
      <c r="B1" s="120"/>
      <c r="C1" s="123"/>
      <c r="D1" s="124"/>
      <c r="E1" s="124"/>
      <c r="F1" s="126" t="s">
        <v>362</v>
      </c>
    </row>
    <row r="2" spans="1:6" ht="12.75">
      <c r="A2" s="411"/>
      <c r="B2" s="120"/>
      <c r="C2" s="123"/>
      <c r="D2" s="124"/>
      <c r="E2" s="124"/>
      <c r="F2" s="126"/>
    </row>
    <row r="3" spans="1:6" ht="12.75">
      <c r="A3" s="411"/>
      <c r="B3" s="120"/>
      <c r="C3" s="123"/>
      <c r="D3" s="124"/>
      <c r="E3" s="124"/>
      <c r="F3" s="126"/>
    </row>
    <row r="4" spans="1:6" ht="12.75">
      <c r="A4" s="411"/>
      <c r="B4" s="120"/>
      <c r="C4" s="123"/>
      <c r="D4" s="126"/>
      <c r="E4" s="126"/>
      <c r="F4" s="126"/>
    </row>
    <row r="5" spans="1:6" ht="19.5">
      <c r="A5" s="701" t="s">
        <v>363</v>
      </c>
      <c r="B5" s="701"/>
      <c r="C5" s="701"/>
      <c r="D5" s="701"/>
      <c r="E5" s="701"/>
      <c r="F5" s="701"/>
    </row>
    <row r="6" spans="1:6" ht="20.25">
      <c r="A6" s="949" t="s">
        <v>415</v>
      </c>
      <c r="B6" s="949"/>
      <c r="C6" s="949"/>
      <c r="D6" s="949"/>
      <c r="E6" s="949"/>
      <c r="F6" s="949"/>
    </row>
    <row r="7" spans="1:6" ht="20.25">
      <c r="A7" s="307"/>
      <c r="B7" s="307"/>
      <c r="C7" s="412"/>
      <c r="D7" s="412"/>
      <c r="E7" s="412"/>
      <c r="F7" s="412"/>
    </row>
    <row r="8" spans="1:6" ht="20.25">
      <c r="A8" s="307"/>
      <c r="B8" s="307"/>
      <c r="C8" s="412"/>
      <c r="D8" s="412"/>
      <c r="E8" s="412"/>
      <c r="F8" s="412"/>
    </row>
    <row r="9" spans="1:6" ht="12.75">
      <c r="A9" s="411"/>
      <c r="B9" s="120"/>
      <c r="C9" s="123"/>
      <c r="D9" s="123"/>
      <c r="E9" s="123"/>
      <c r="F9" s="124"/>
    </row>
    <row r="10" spans="1:6" ht="12.75">
      <c r="A10" s="411"/>
      <c r="B10" s="120"/>
      <c r="C10" s="123"/>
      <c r="D10" s="123"/>
      <c r="E10" s="123"/>
      <c r="F10" s="125" t="s">
        <v>0</v>
      </c>
    </row>
    <row r="11" spans="1:6" s="418" customFormat="1" ht="63">
      <c r="A11" s="413" t="s">
        <v>320</v>
      </c>
      <c r="B11" s="414" t="s">
        <v>1</v>
      </c>
      <c r="C11" s="415" t="s">
        <v>284</v>
      </c>
      <c r="D11" s="415" t="s">
        <v>285</v>
      </c>
      <c r="E11" s="416" t="s">
        <v>364</v>
      </c>
      <c r="F11" s="417" t="s">
        <v>365</v>
      </c>
    </row>
    <row r="12" spans="1:6" ht="12.75">
      <c r="A12" s="419" t="s">
        <v>167</v>
      </c>
      <c r="B12" s="420" t="s">
        <v>366</v>
      </c>
      <c r="C12" s="178">
        <v>176342</v>
      </c>
      <c r="D12" s="178">
        <v>136564</v>
      </c>
      <c r="E12" s="421"/>
      <c r="F12" s="699">
        <v>136564</v>
      </c>
    </row>
    <row r="13" spans="1:6" ht="12.75">
      <c r="A13" s="422" t="s">
        <v>172</v>
      </c>
      <c r="B13" s="423" t="s">
        <v>367</v>
      </c>
      <c r="C13" s="185">
        <v>-147019</v>
      </c>
      <c r="D13" s="185">
        <v>-92657</v>
      </c>
      <c r="E13" s="374"/>
      <c r="F13" s="315">
        <v>-92657</v>
      </c>
    </row>
    <row r="14" spans="1:6" ht="12.75">
      <c r="A14" s="422" t="s">
        <v>189</v>
      </c>
      <c r="B14" s="423" t="s">
        <v>368</v>
      </c>
      <c r="C14" s="185"/>
      <c r="D14" s="185"/>
      <c r="E14" s="374"/>
      <c r="F14" s="315"/>
    </row>
    <row r="15" spans="1:6" ht="12.75">
      <c r="A15" s="422" t="s">
        <v>191</v>
      </c>
      <c r="B15" s="423" t="s">
        <v>369</v>
      </c>
      <c r="C15" s="185"/>
      <c r="D15" s="185"/>
      <c r="E15" s="374"/>
      <c r="F15" s="315"/>
    </row>
    <row r="16" spans="1:6" ht="12.75">
      <c r="A16" s="422" t="s">
        <v>193</v>
      </c>
      <c r="B16" s="423" t="s">
        <v>370</v>
      </c>
      <c r="C16" s="185">
        <v>29323</v>
      </c>
      <c r="D16" s="185">
        <v>43907</v>
      </c>
      <c r="E16" s="374"/>
      <c r="F16" s="315">
        <v>43907</v>
      </c>
    </row>
    <row r="17" spans="1:6" ht="12.75">
      <c r="A17" s="422" t="s">
        <v>371</v>
      </c>
      <c r="B17" s="423" t="s">
        <v>372</v>
      </c>
      <c r="C17" s="185">
        <v>-15851</v>
      </c>
      <c r="D17" s="185">
        <v>-5980</v>
      </c>
      <c r="E17" s="374"/>
      <c r="F17" s="315">
        <v>-5980</v>
      </c>
    </row>
    <row r="18" spans="1:6" ht="12.75">
      <c r="A18" s="422" t="s">
        <v>373</v>
      </c>
      <c r="B18" s="423" t="s">
        <v>374</v>
      </c>
      <c r="C18" s="185">
        <v>19172</v>
      </c>
      <c r="D18" s="185"/>
      <c r="E18" s="374"/>
      <c r="F18" s="315"/>
    </row>
    <row r="19" spans="1:6" ht="12.75">
      <c r="A19" s="422"/>
      <c r="B19" s="423" t="s">
        <v>375</v>
      </c>
      <c r="C19" s="185"/>
      <c r="D19" s="185"/>
      <c r="E19" s="374"/>
      <c r="F19" s="315"/>
    </row>
    <row r="20" spans="1:6" ht="12.75">
      <c r="A20" s="422" t="s">
        <v>376</v>
      </c>
      <c r="B20" s="423" t="s">
        <v>377</v>
      </c>
      <c r="C20" s="185"/>
      <c r="D20" s="185"/>
      <c r="E20" s="374"/>
      <c r="F20" s="315"/>
    </row>
    <row r="21" spans="1:6" ht="12.75">
      <c r="A21" s="422" t="s">
        <v>378</v>
      </c>
      <c r="B21" s="423" t="s">
        <v>379</v>
      </c>
      <c r="C21" s="185"/>
      <c r="D21" s="185"/>
      <c r="E21" s="374"/>
      <c r="F21" s="315"/>
    </row>
    <row r="22" spans="1:6" ht="12.75">
      <c r="A22" s="422" t="s">
        <v>380</v>
      </c>
      <c r="B22" s="423" t="s">
        <v>387</v>
      </c>
      <c r="C22" s="185">
        <v>32644</v>
      </c>
      <c r="D22" s="185">
        <v>38062</v>
      </c>
      <c r="E22" s="374"/>
      <c r="F22" s="315">
        <v>38062</v>
      </c>
    </row>
    <row r="23" spans="1:6" ht="12.75">
      <c r="A23" s="422" t="s">
        <v>381</v>
      </c>
      <c r="B23" s="423" t="s">
        <v>382</v>
      </c>
      <c r="C23" s="185"/>
      <c r="D23" s="185"/>
      <c r="E23" s="374"/>
      <c r="F23" s="315"/>
    </row>
    <row r="24" spans="1:6" ht="12.75">
      <c r="A24" s="422" t="s">
        <v>383</v>
      </c>
      <c r="B24" s="424" t="s">
        <v>384</v>
      </c>
      <c r="C24" s="401">
        <v>28636</v>
      </c>
      <c r="D24" s="401">
        <v>38062</v>
      </c>
      <c r="E24" s="425"/>
      <c r="F24" s="402">
        <v>38062</v>
      </c>
    </row>
    <row r="25" spans="1:6" ht="12.75">
      <c r="A25" s="426" t="s">
        <v>385</v>
      </c>
      <c r="B25" s="427" t="s">
        <v>386</v>
      </c>
      <c r="C25" s="428">
        <v>7757</v>
      </c>
      <c r="D25" s="428"/>
      <c r="E25" s="429"/>
      <c r="F25" s="700"/>
    </row>
    <row r="26" spans="1:6" ht="12.75">
      <c r="A26" s="430"/>
      <c r="B26" s="431"/>
      <c r="C26" s="123"/>
      <c r="D26" s="123"/>
      <c r="E26" s="123"/>
      <c r="F26" s="123"/>
    </row>
  </sheetData>
  <mergeCells count="2">
    <mergeCell ref="A5:F5"/>
    <mergeCell ref="A6:F6"/>
  </mergeCells>
  <printOptions horizontalCentered="1" verticalCentered="1"/>
  <pageMargins left="0.9840277777777778" right="0.9840277777777778" top="0.9840277777777778" bottom="0.9840277777777778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7">
      <selection activeCell="G28" sqref="G28"/>
    </sheetView>
  </sheetViews>
  <sheetFormatPr defaultColWidth="9.140625" defaultRowHeight="12.75"/>
  <cols>
    <col min="1" max="1" width="36.28125" style="120" customWidth="1"/>
    <col min="2" max="2" width="11.140625" style="120" customWidth="1"/>
    <col min="3" max="3" width="11.57421875" style="120" customWidth="1"/>
    <col min="4" max="4" width="10.57421875" style="120" customWidth="1"/>
    <col min="5" max="5" width="13.421875" style="120" customWidth="1"/>
    <col min="6" max="6" width="11.28125" style="120" customWidth="1"/>
    <col min="7" max="16384" width="9.140625" style="124" customWidth="1"/>
  </cols>
  <sheetData>
    <row r="1" spans="4:5" ht="12.75">
      <c r="D1" s="682" t="s">
        <v>388</v>
      </c>
      <c r="E1" s="682"/>
    </row>
    <row r="2" spans="4:5" ht="12.75">
      <c r="D2" s="126"/>
      <c r="E2" s="234"/>
    </row>
    <row r="3" spans="4:5" ht="12.75">
      <c r="D3" s="234"/>
      <c r="E3" s="235"/>
    </row>
    <row r="4" spans="4:5" ht="12.75">
      <c r="D4" s="235"/>
      <c r="E4" s="124"/>
    </row>
    <row r="5" spans="4:5" ht="12.75">
      <c r="D5" s="235"/>
      <c r="E5" s="124"/>
    </row>
    <row r="6" spans="4:5" ht="12.75">
      <c r="D6" s="235"/>
      <c r="E6" s="124"/>
    </row>
    <row r="7" spans="1:6" ht="18.75">
      <c r="A7" s="961" t="s">
        <v>389</v>
      </c>
      <c r="B7" s="961"/>
      <c r="C7" s="961"/>
      <c r="D7" s="961"/>
      <c r="E7" s="961"/>
      <c r="F7" s="433"/>
    </row>
    <row r="8" spans="1:6" ht="18.75">
      <c r="A8" s="961" t="s">
        <v>682</v>
      </c>
      <c r="B8" s="961"/>
      <c r="C8" s="961"/>
      <c r="D8" s="961"/>
      <c r="E8" s="961"/>
      <c r="F8" s="433"/>
    </row>
    <row r="9" spans="1:6" ht="15.75">
      <c r="A9" s="434"/>
      <c r="B9" s="434"/>
      <c r="C9" s="434"/>
      <c r="D9" s="434"/>
      <c r="E9" s="434"/>
      <c r="F9" s="385"/>
    </row>
    <row r="10" spans="1:6" ht="15.75">
      <c r="A10" s="434"/>
      <c r="B10" s="434"/>
      <c r="C10" s="434"/>
      <c r="D10" s="434"/>
      <c r="E10" s="434"/>
      <c r="F10" s="385"/>
    </row>
    <row r="11" spans="1:6" ht="15.75">
      <c r="A11" s="434"/>
      <c r="B11" s="434"/>
      <c r="C11" s="434"/>
      <c r="D11" s="434"/>
      <c r="E11" s="434"/>
      <c r="F11" s="385"/>
    </row>
    <row r="12" spans="1:6" ht="15.75">
      <c r="A12" s="434"/>
      <c r="B12" s="434"/>
      <c r="C12" s="434"/>
      <c r="D12" s="434"/>
      <c r="E12" s="434"/>
      <c r="F12" s="124"/>
    </row>
    <row r="13" spans="5:6" ht="12.75">
      <c r="E13" s="125" t="s">
        <v>0</v>
      </c>
      <c r="F13" s="123"/>
    </row>
    <row r="14" spans="1:6" ht="15.75">
      <c r="A14" s="596"/>
      <c r="B14" s="596"/>
      <c r="C14" s="597"/>
      <c r="D14" s="597"/>
      <c r="E14" s="597"/>
      <c r="F14" s="435"/>
    </row>
    <row r="15" spans="1:6" ht="15.75">
      <c r="A15" s="598" t="s">
        <v>1</v>
      </c>
      <c r="B15" s="599" t="s">
        <v>3</v>
      </c>
      <c r="C15" s="599" t="s">
        <v>4</v>
      </c>
      <c r="D15" s="600" t="s">
        <v>2</v>
      </c>
      <c r="E15" s="601" t="s">
        <v>2</v>
      </c>
      <c r="F15" s="435"/>
    </row>
    <row r="16" spans="1:6" ht="15.75">
      <c r="A16" s="602"/>
      <c r="B16" s="962" t="s">
        <v>18</v>
      </c>
      <c r="C16" s="962"/>
      <c r="D16" s="436"/>
      <c r="E16" s="603" t="s">
        <v>81</v>
      </c>
      <c r="F16" s="435"/>
    </row>
    <row r="17" spans="1:6" ht="15.75">
      <c r="A17" s="604" t="s">
        <v>694</v>
      </c>
      <c r="B17" s="595">
        <v>1798</v>
      </c>
      <c r="C17" s="594"/>
      <c r="D17" s="595">
        <v>15</v>
      </c>
      <c r="E17" s="605"/>
      <c r="F17" s="435"/>
    </row>
    <row r="18" spans="1:6" ht="15.75">
      <c r="A18" s="591" t="s">
        <v>390</v>
      </c>
      <c r="B18" s="592"/>
      <c r="C18" s="592"/>
      <c r="D18" s="592"/>
      <c r="E18" s="593"/>
      <c r="F18" s="435"/>
    </row>
    <row r="19" spans="1:6" ht="15.75">
      <c r="A19" s="437" t="s">
        <v>391</v>
      </c>
      <c r="B19" s="438"/>
      <c r="C19" s="439"/>
      <c r="D19" s="438"/>
      <c r="E19" s="440"/>
      <c r="F19" s="435"/>
    </row>
    <row r="20" spans="1:6" ht="15.75">
      <c r="A20" s="437" t="s">
        <v>392</v>
      </c>
      <c r="B20" s="441">
        <v>400</v>
      </c>
      <c r="C20" s="441">
        <v>209</v>
      </c>
      <c r="D20" s="441">
        <v>210</v>
      </c>
      <c r="E20" s="440">
        <f aca="true" t="shared" si="0" ref="E20:E34">D20/C20</f>
        <v>1.0047846889952152</v>
      </c>
      <c r="F20" s="435"/>
    </row>
    <row r="21" spans="1:6" ht="15.75">
      <c r="A21" s="437" t="s">
        <v>393</v>
      </c>
      <c r="B21" s="441">
        <v>20</v>
      </c>
      <c r="C21" s="441">
        <v>20</v>
      </c>
      <c r="D21" s="441">
        <v>3</v>
      </c>
      <c r="E21" s="440">
        <f t="shared" si="0"/>
        <v>0.15</v>
      </c>
      <c r="F21" s="435"/>
    </row>
    <row r="22" spans="1:6" ht="15.75">
      <c r="A22" s="437" t="s">
        <v>394</v>
      </c>
      <c r="B22" s="441">
        <v>40</v>
      </c>
      <c r="C22" s="441">
        <v>20</v>
      </c>
      <c r="D22" s="441">
        <v>22</v>
      </c>
      <c r="E22" s="440">
        <f t="shared" si="0"/>
        <v>1.1</v>
      </c>
      <c r="F22" s="435"/>
    </row>
    <row r="23" spans="1:6" ht="15.75">
      <c r="A23" s="437" t="s">
        <v>395</v>
      </c>
      <c r="B23" s="441">
        <v>4</v>
      </c>
      <c r="C23" s="441">
        <v>4</v>
      </c>
      <c r="D23" s="441"/>
      <c r="E23" s="440">
        <f t="shared" si="0"/>
        <v>0</v>
      </c>
      <c r="F23" s="435"/>
    </row>
    <row r="24" spans="1:6" ht="15.75">
      <c r="A24" s="437" t="s">
        <v>396</v>
      </c>
      <c r="B24" s="441">
        <v>2</v>
      </c>
      <c r="C24" s="441">
        <v>2</v>
      </c>
      <c r="D24" s="441">
        <v>2</v>
      </c>
      <c r="E24" s="440">
        <f t="shared" si="0"/>
        <v>1</v>
      </c>
      <c r="F24" s="435"/>
    </row>
    <row r="25" spans="1:6" ht="15.75">
      <c r="A25" s="437" t="s">
        <v>397</v>
      </c>
      <c r="B25" s="441"/>
      <c r="C25" s="441"/>
      <c r="D25" s="441"/>
      <c r="E25" s="440"/>
      <c r="F25" s="435"/>
    </row>
    <row r="26" spans="1:6" ht="15.75">
      <c r="A26" s="437" t="s">
        <v>398</v>
      </c>
      <c r="B26" s="441">
        <v>20</v>
      </c>
      <c r="C26" s="441">
        <v>20</v>
      </c>
      <c r="D26" s="441">
        <v>16</v>
      </c>
      <c r="E26" s="440">
        <f t="shared" si="0"/>
        <v>0.8</v>
      </c>
      <c r="F26" s="433"/>
    </row>
    <row r="27" spans="1:6" ht="15.75">
      <c r="A27" s="437" t="s">
        <v>399</v>
      </c>
      <c r="B27" s="441">
        <v>138</v>
      </c>
      <c r="C27" s="441">
        <v>138</v>
      </c>
      <c r="D27" s="441">
        <v>49</v>
      </c>
      <c r="E27" s="440">
        <f t="shared" si="0"/>
        <v>0.35507246376811596</v>
      </c>
      <c r="F27" s="435"/>
    </row>
    <row r="28" spans="1:6" ht="15.75">
      <c r="A28" s="437" t="s">
        <v>400</v>
      </c>
      <c r="B28" s="441"/>
      <c r="C28" s="441"/>
      <c r="D28" s="441">
        <v>42</v>
      </c>
      <c r="E28" s="440"/>
      <c r="F28" s="435"/>
    </row>
    <row r="29" spans="1:6" ht="15.75">
      <c r="A29" s="437" t="s">
        <v>401</v>
      </c>
      <c r="B29" s="441"/>
      <c r="C29" s="441"/>
      <c r="D29" s="441"/>
      <c r="E29" s="440"/>
      <c r="F29" s="435"/>
    </row>
    <row r="30" spans="1:6" ht="15.75">
      <c r="A30" s="437" t="s">
        <v>402</v>
      </c>
      <c r="B30" s="441">
        <v>62</v>
      </c>
      <c r="C30" s="441">
        <v>62</v>
      </c>
      <c r="D30" s="441">
        <v>65</v>
      </c>
      <c r="E30" s="440">
        <f t="shared" si="0"/>
        <v>1.0483870967741935</v>
      </c>
      <c r="F30" s="435"/>
    </row>
    <row r="31" spans="1:6" ht="15.75">
      <c r="A31" s="437" t="s">
        <v>403</v>
      </c>
      <c r="B31" s="441">
        <v>60</v>
      </c>
      <c r="C31" s="441">
        <v>60</v>
      </c>
      <c r="D31" s="441">
        <v>10</v>
      </c>
      <c r="E31" s="440">
        <f t="shared" si="0"/>
        <v>0.16666666666666666</v>
      </c>
      <c r="F31" s="435"/>
    </row>
    <row r="32" spans="1:6" ht="15.75">
      <c r="A32" s="437" t="s">
        <v>404</v>
      </c>
      <c r="B32" s="441">
        <v>50</v>
      </c>
      <c r="C32" s="441">
        <v>50</v>
      </c>
      <c r="D32" s="441">
        <v>214</v>
      </c>
      <c r="E32" s="440">
        <f t="shared" si="0"/>
        <v>4.28</v>
      </c>
      <c r="F32" s="435"/>
    </row>
    <row r="33" spans="1:6" ht="16.5" thickBot="1">
      <c r="A33" s="442" t="s">
        <v>405</v>
      </c>
      <c r="B33" s="443">
        <v>144</v>
      </c>
      <c r="C33" s="443">
        <v>198</v>
      </c>
      <c r="D33" s="443">
        <v>19</v>
      </c>
      <c r="E33" s="444">
        <f t="shared" si="0"/>
        <v>0.09595959595959595</v>
      </c>
      <c r="F33" s="435"/>
    </row>
    <row r="34" spans="1:6" ht="30" customHeight="1" thickBot="1">
      <c r="A34" s="445" t="s">
        <v>406</v>
      </c>
      <c r="B34" s="446">
        <f>SUM(B17:B33)</f>
        <v>2738</v>
      </c>
      <c r="C34" s="446">
        <f>SUM(C19:C33)</f>
        <v>783</v>
      </c>
      <c r="D34" s="446">
        <f>SUM(D17:D33)</f>
        <v>667</v>
      </c>
      <c r="E34" s="447">
        <f t="shared" si="0"/>
        <v>0.8518518518518519</v>
      </c>
      <c r="F34" s="435"/>
    </row>
    <row r="35" spans="1:6" ht="30" customHeight="1">
      <c r="A35" s="448" t="s">
        <v>407</v>
      </c>
      <c r="B35" s="449"/>
      <c r="C35" s="449"/>
      <c r="D35" s="449"/>
      <c r="E35" s="450"/>
      <c r="F35" s="435"/>
    </row>
    <row r="36" spans="1:6" s="182" customFormat="1" ht="15.75">
      <c r="A36" s="451" t="s">
        <v>408</v>
      </c>
      <c r="B36" s="452">
        <v>640</v>
      </c>
      <c r="C36" s="452">
        <v>640</v>
      </c>
      <c r="D36" s="452">
        <v>640</v>
      </c>
      <c r="E36" s="440">
        <f>D36/C36</f>
        <v>1</v>
      </c>
      <c r="F36" s="435"/>
    </row>
    <row r="37" spans="1:6" s="182" customFormat="1" ht="15.75">
      <c r="A37" s="451" t="s">
        <v>695</v>
      </c>
      <c r="B37" s="452"/>
      <c r="C37" s="452"/>
      <c r="D37" s="452">
        <v>30</v>
      </c>
      <c r="E37" s="440"/>
      <c r="F37" s="435"/>
    </row>
    <row r="38" spans="1:6" s="182" customFormat="1" ht="16.5" thickBot="1">
      <c r="A38" s="451" t="s">
        <v>409</v>
      </c>
      <c r="B38" s="452">
        <v>2098</v>
      </c>
      <c r="C38" s="452">
        <v>143</v>
      </c>
      <c r="D38" s="452"/>
      <c r="E38" s="440">
        <f>D38/C38</f>
        <v>0</v>
      </c>
      <c r="F38" s="435"/>
    </row>
    <row r="39" spans="1:6" ht="30" customHeight="1" thickBot="1">
      <c r="A39" s="445" t="s">
        <v>410</v>
      </c>
      <c r="B39" s="446">
        <f>SUM(B36:B38)</f>
        <v>2738</v>
      </c>
      <c r="C39" s="446">
        <f>SUM(C36:C38)</f>
        <v>783</v>
      </c>
      <c r="D39" s="446">
        <f>SUM(D36:D38)</f>
        <v>670</v>
      </c>
      <c r="E39" s="447">
        <f>D39/C39</f>
        <v>0.855683269476373</v>
      </c>
      <c r="F39" s="435"/>
    </row>
    <row r="40" spans="1:6" ht="15.75">
      <c r="A40" s="384"/>
      <c r="B40" s="453"/>
      <c r="C40" s="453"/>
      <c r="D40" s="453"/>
      <c r="E40" s="453"/>
      <c r="F40" s="433"/>
    </row>
    <row r="41" spans="1:6" ht="15.75">
      <c r="A41" s="384"/>
      <c r="B41" s="453"/>
      <c r="C41" s="453"/>
      <c r="D41" s="453"/>
      <c r="E41" s="453"/>
      <c r="F41" s="433"/>
    </row>
  </sheetData>
  <mergeCells count="4">
    <mergeCell ref="D1:E1"/>
    <mergeCell ref="A7:E7"/>
    <mergeCell ref="A8:E8"/>
    <mergeCell ref="B16:C16"/>
  </mergeCells>
  <printOptions horizontalCentered="1"/>
  <pageMargins left="0.9840277777777778" right="0.9840277777777778" top="0.9840277777777778" bottom="0.9840277777777778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B10" sqref="B10"/>
    </sheetView>
  </sheetViews>
  <sheetFormatPr defaultColWidth="9.140625" defaultRowHeight="12.75"/>
  <cols>
    <col min="1" max="1" width="39.8515625" style="124" customWidth="1"/>
    <col min="2" max="2" width="14.7109375" style="124" customWidth="1"/>
    <col min="3" max="3" width="12.57421875" style="124" bestFit="1" customWidth="1"/>
    <col min="4" max="4" width="11.421875" style="124" customWidth="1"/>
    <col min="5" max="5" width="11.7109375" style="124" customWidth="1"/>
    <col min="6" max="6" width="12.00390625" style="124" customWidth="1"/>
    <col min="7" max="7" width="11.57421875" style="124" customWidth="1"/>
    <col min="8" max="16384" width="9.140625" style="124" customWidth="1"/>
  </cols>
  <sheetData>
    <row r="2" spans="1:7" ht="15.75">
      <c r="A2" s="384"/>
      <c r="B2" s="384"/>
      <c r="C2" s="384"/>
      <c r="D2" s="384"/>
      <c r="F2" s="682" t="s">
        <v>411</v>
      </c>
      <c r="G2" s="682"/>
    </row>
    <row r="3" spans="1:7" ht="15.75">
      <c r="A3" s="384"/>
      <c r="B3" s="384"/>
      <c r="C3" s="384"/>
      <c r="D3" s="384"/>
      <c r="F3" s="126"/>
      <c r="G3" s="234"/>
    </row>
    <row r="4" spans="1:7" ht="15.75">
      <c r="A4" s="384"/>
      <c r="B4" s="384"/>
      <c r="C4" s="384"/>
      <c r="D4" s="384"/>
      <c r="F4" s="234"/>
      <c r="G4" s="234"/>
    </row>
    <row r="5" spans="1:7" ht="15.75">
      <c r="A5" s="384"/>
      <c r="B5" s="384"/>
      <c r="C5" s="384"/>
      <c r="D5" s="384"/>
      <c r="F5" s="234"/>
      <c r="G5" s="234"/>
    </row>
    <row r="6" spans="1:7" ht="15.75">
      <c r="A6" s="384"/>
      <c r="B6" s="384"/>
      <c r="C6" s="384"/>
      <c r="D6" s="384"/>
      <c r="E6" s="454"/>
      <c r="F6" s="455"/>
      <c r="G6" s="455"/>
    </row>
    <row r="7" spans="1:7" ht="19.5">
      <c r="A7" s="701" t="s">
        <v>412</v>
      </c>
      <c r="B7" s="701"/>
      <c r="C7" s="701"/>
      <c r="D7" s="701"/>
      <c r="E7" s="701"/>
      <c r="F7" s="701"/>
      <c r="G7" s="701"/>
    </row>
    <row r="8" spans="1:7" ht="15.75">
      <c r="A8" s="384"/>
      <c r="B8" s="384"/>
      <c r="C8" s="384"/>
      <c r="D8" s="384"/>
      <c r="E8" s="384"/>
      <c r="F8" s="384"/>
      <c r="G8" s="384"/>
    </row>
    <row r="9" spans="1:7" ht="15.75">
      <c r="A9" s="384"/>
      <c r="B9" s="384"/>
      <c r="C9" s="384"/>
      <c r="D9" s="384"/>
      <c r="E9" s="384"/>
      <c r="F9" s="384"/>
      <c r="G9" s="384"/>
    </row>
    <row r="10" spans="1:7" ht="15.75">
      <c r="A10" s="384"/>
      <c r="B10" s="384"/>
      <c r="C10" s="384"/>
      <c r="D10" s="384"/>
      <c r="E10" s="384"/>
      <c r="F10" s="384"/>
      <c r="G10" s="384"/>
    </row>
    <row r="11" spans="1:7" ht="16.5" thickBot="1">
      <c r="A11" s="384"/>
      <c r="B11" s="384"/>
      <c r="C11" s="384"/>
      <c r="D11" s="384"/>
      <c r="E11" s="384"/>
      <c r="F11" s="384"/>
      <c r="G11" s="456" t="s">
        <v>0</v>
      </c>
    </row>
    <row r="12" spans="1:7" ht="15.75">
      <c r="A12" s="457"/>
      <c r="B12" s="458" t="s">
        <v>413</v>
      </c>
      <c r="C12" s="963" t="s">
        <v>414</v>
      </c>
      <c r="D12" s="963"/>
      <c r="E12" s="963"/>
      <c r="F12" s="963"/>
      <c r="G12" s="964"/>
    </row>
    <row r="13" spans="1:7" ht="16.5" thickBot="1">
      <c r="A13" s="459" t="s">
        <v>1</v>
      </c>
      <c r="B13" s="460" t="s">
        <v>683</v>
      </c>
      <c r="C13" s="461" t="s">
        <v>416</v>
      </c>
      <c r="D13" s="461" t="s">
        <v>417</v>
      </c>
      <c r="E13" s="461" t="s">
        <v>418</v>
      </c>
      <c r="F13" s="461" t="s">
        <v>419</v>
      </c>
      <c r="G13" s="462" t="s">
        <v>684</v>
      </c>
    </row>
    <row r="14" spans="1:7" ht="19.5" customHeight="1">
      <c r="A14" s="463" t="s">
        <v>690</v>
      </c>
      <c r="B14" s="464">
        <v>405013</v>
      </c>
      <c r="C14" s="465">
        <v>6232</v>
      </c>
      <c r="D14" s="465">
        <v>24928</v>
      </c>
      <c r="E14" s="465">
        <v>24928</v>
      </c>
      <c r="F14" s="465">
        <v>24928</v>
      </c>
      <c r="G14" s="466">
        <v>24928</v>
      </c>
    </row>
    <row r="15" spans="1:7" ht="19.5" customHeight="1">
      <c r="A15" s="467" t="s">
        <v>421</v>
      </c>
      <c r="B15" s="468">
        <v>16600</v>
      </c>
      <c r="C15" s="441">
        <v>2075</v>
      </c>
      <c r="D15" s="441">
        <v>2075</v>
      </c>
      <c r="E15" s="441">
        <v>2075</v>
      </c>
      <c r="F15" s="441">
        <v>2075</v>
      </c>
      <c r="G15" s="469">
        <v>2075</v>
      </c>
    </row>
    <row r="16" spans="1:7" ht="19.5" customHeight="1" thickBot="1">
      <c r="A16" s="470" t="s">
        <v>420</v>
      </c>
      <c r="B16" s="471">
        <v>147120</v>
      </c>
      <c r="C16" s="443">
        <v>147120</v>
      </c>
      <c r="D16" s="443"/>
      <c r="E16" s="443"/>
      <c r="F16" s="443"/>
      <c r="G16" s="472"/>
    </row>
    <row r="17" spans="1:7" ht="19.5" customHeight="1">
      <c r="A17" s="473"/>
      <c r="B17" s="474"/>
      <c r="C17" s="475"/>
      <c r="D17" s="475"/>
      <c r="E17" s="475"/>
      <c r="F17" s="475"/>
      <c r="G17" s="476"/>
    </row>
    <row r="18" spans="1:7" ht="19.5" customHeight="1">
      <c r="A18" s="477" t="s">
        <v>17</v>
      </c>
      <c r="B18" s="478">
        <f aca="true" t="shared" si="0" ref="B18:G18">SUM(B14:B17)</f>
        <v>568733</v>
      </c>
      <c r="C18" s="479">
        <f t="shared" si="0"/>
        <v>155427</v>
      </c>
      <c r="D18" s="479">
        <f t="shared" si="0"/>
        <v>27003</v>
      </c>
      <c r="E18" s="479">
        <f t="shared" si="0"/>
        <v>27003</v>
      </c>
      <c r="F18" s="479">
        <f t="shared" si="0"/>
        <v>27003</v>
      </c>
      <c r="G18" s="480">
        <f t="shared" si="0"/>
        <v>27003</v>
      </c>
    </row>
    <row r="19" spans="1:7" ht="19.5" customHeight="1" thickBot="1">
      <c r="A19" s="481"/>
      <c r="B19" s="482"/>
      <c r="C19" s="483"/>
      <c r="D19" s="483"/>
      <c r="E19" s="483"/>
      <c r="F19" s="483"/>
      <c r="G19" s="484"/>
    </row>
    <row r="20" spans="1:7" ht="15.75">
      <c r="A20" s="384"/>
      <c r="B20" s="384"/>
      <c r="C20" s="384"/>
      <c r="D20" s="384"/>
      <c r="E20" s="384"/>
      <c r="F20" s="384"/>
      <c r="G20" s="384"/>
    </row>
  </sheetData>
  <mergeCells count="3">
    <mergeCell ref="F2:G2"/>
    <mergeCell ref="A7:G7"/>
    <mergeCell ref="C12:G12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22" sqref="B22"/>
    </sheetView>
  </sheetViews>
  <sheetFormatPr defaultColWidth="9.140625" defaultRowHeight="12.75"/>
  <cols>
    <col min="1" max="1" width="6.28125" style="120" customWidth="1"/>
    <col min="2" max="2" width="29.00390625" style="120" customWidth="1"/>
    <col min="3" max="3" width="11.28125" style="120" customWidth="1"/>
    <col min="4" max="4" width="11.140625" style="120" customWidth="1"/>
    <col min="5" max="5" width="13.00390625" style="120" customWidth="1"/>
    <col min="6" max="6" width="15.7109375" style="120" customWidth="1"/>
    <col min="7" max="16384" width="9.140625" style="124" customWidth="1"/>
  </cols>
  <sheetData>
    <row r="1" spans="1:6" ht="12.75">
      <c r="A1" s="715" t="s">
        <v>422</v>
      </c>
      <c r="B1" s="715"/>
      <c r="C1" s="715"/>
      <c r="D1" s="715"/>
      <c r="E1" s="715"/>
      <c r="F1" s="715"/>
    </row>
    <row r="2" spans="1:5" ht="12.75">
      <c r="A2" s="485"/>
      <c r="B2" s="312"/>
      <c r="C2" s="312"/>
      <c r="D2" s="312"/>
      <c r="E2" s="312"/>
    </row>
    <row r="3" spans="1:5" ht="9" customHeight="1">
      <c r="A3" s="485"/>
      <c r="B3" s="312"/>
      <c r="C3" s="312"/>
      <c r="D3" s="312"/>
      <c r="E3" s="312"/>
    </row>
    <row r="4" spans="1:6" ht="25.5" customHeight="1">
      <c r="A4" s="965" t="s">
        <v>685</v>
      </c>
      <c r="B4" s="965"/>
      <c r="C4" s="965"/>
      <c r="D4" s="965"/>
      <c r="E4" s="965"/>
      <c r="F4" s="965"/>
    </row>
    <row r="6" spans="1:6" ht="31.5" customHeight="1" thickBot="1">
      <c r="A6" s="966" t="s">
        <v>423</v>
      </c>
      <c r="B6" s="966"/>
      <c r="C6" s="966"/>
      <c r="D6" s="966"/>
      <c r="E6" s="966"/>
      <c r="F6" s="966"/>
    </row>
    <row r="7" spans="1:6" ht="27" customHeight="1">
      <c r="A7" s="967" t="s">
        <v>320</v>
      </c>
      <c r="B7" s="969" t="s">
        <v>424</v>
      </c>
      <c r="C7" s="486" t="s">
        <v>425</v>
      </c>
      <c r="D7" s="486" t="s">
        <v>426</v>
      </c>
      <c r="E7" s="486" t="s">
        <v>427</v>
      </c>
      <c r="F7" s="487" t="s">
        <v>428</v>
      </c>
    </row>
    <row r="8" spans="1:6" ht="20.25" customHeight="1" thickBot="1">
      <c r="A8" s="968"/>
      <c r="B8" s="970"/>
      <c r="C8" s="971" t="s">
        <v>429</v>
      </c>
      <c r="D8" s="971"/>
      <c r="E8" s="971"/>
      <c r="F8" s="488" t="s">
        <v>430</v>
      </c>
    </row>
    <row r="9" spans="1:6" ht="24.75" customHeight="1">
      <c r="A9" s="489"/>
      <c r="B9" s="490" t="s">
        <v>431</v>
      </c>
      <c r="C9" s="491">
        <v>75</v>
      </c>
      <c r="D9" s="491">
        <v>4111</v>
      </c>
      <c r="E9" s="491">
        <v>85</v>
      </c>
      <c r="F9" s="492">
        <v>4271</v>
      </c>
    </row>
    <row r="10" spans="1:6" ht="23.25" customHeight="1">
      <c r="A10" s="150"/>
      <c r="B10" s="217" t="s">
        <v>432</v>
      </c>
      <c r="C10" s="493"/>
      <c r="D10" s="493"/>
      <c r="E10" s="493"/>
      <c r="F10" s="494"/>
    </row>
    <row r="11" spans="1:6" ht="23.25" customHeight="1" thickBot="1">
      <c r="A11" s="495"/>
      <c r="B11" s="496" t="s">
        <v>433</v>
      </c>
      <c r="C11" s="497"/>
      <c r="D11" s="497">
        <v>96</v>
      </c>
      <c r="E11" s="497"/>
      <c r="F11" s="498">
        <v>96</v>
      </c>
    </row>
    <row r="12" spans="1:6" s="503" customFormat="1" ht="23.25" customHeight="1" thickBot="1">
      <c r="A12" s="499" t="s">
        <v>17</v>
      </c>
      <c r="B12" s="500"/>
      <c r="C12" s="501">
        <f>SUM(C9:C11)</f>
        <v>75</v>
      </c>
      <c r="D12" s="501">
        <f>SUM(D9:D11)</f>
        <v>4207</v>
      </c>
      <c r="E12" s="501">
        <f>SUM(E9:E11)</f>
        <v>85</v>
      </c>
      <c r="F12" s="502">
        <f>SUM(F9:F11)</f>
        <v>4367</v>
      </c>
    </row>
  </sheetData>
  <mergeCells count="6">
    <mergeCell ref="A1:F1"/>
    <mergeCell ref="A4:F4"/>
    <mergeCell ref="A6:F6"/>
    <mergeCell ref="A7:A8"/>
    <mergeCell ref="B7:B8"/>
    <mergeCell ref="C8:E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2">
      <selection activeCell="I77" sqref="I77"/>
    </sheetView>
  </sheetViews>
  <sheetFormatPr defaultColWidth="9.140625" defaultRowHeight="12.75"/>
  <cols>
    <col min="1" max="1" width="4.140625" style="346" customWidth="1"/>
    <col min="2" max="2" width="3.140625" style="559" customWidth="1"/>
    <col min="3" max="3" width="24.57421875" style="346" customWidth="1"/>
    <col min="4" max="4" width="7.8515625" style="346" customWidth="1"/>
    <col min="5" max="5" width="8.140625" style="346" customWidth="1"/>
    <col min="6" max="6" width="3.57421875" style="346" customWidth="1"/>
    <col min="7" max="7" width="3.421875" style="346" customWidth="1"/>
    <col min="8" max="8" width="21.28125" style="559" customWidth="1"/>
    <col min="9" max="9" width="8.140625" style="346" customWidth="1"/>
    <col min="10" max="11" width="7.7109375" style="346" customWidth="1"/>
    <col min="12" max="12" width="7.421875" style="346" customWidth="1"/>
    <col min="13" max="16384" width="9.140625" style="324" customWidth="1"/>
  </cols>
  <sheetData>
    <row r="1" spans="1:12" ht="1.5" customHeight="1" hidden="1">
      <c r="A1" s="972"/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</row>
    <row r="2" spans="1:12" ht="20.25" customHeight="1" thickBot="1">
      <c r="A2" s="973" t="s">
        <v>686</v>
      </c>
      <c r="B2" s="973"/>
      <c r="C2" s="973"/>
      <c r="D2" s="973"/>
      <c r="E2" s="973"/>
      <c r="F2" s="973"/>
      <c r="G2" s="973"/>
      <c r="H2" s="973"/>
      <c r="I2" s="974" t="s">
        <v>434</v>
      </c>
      <c r="J2" s="974"/>
      <c r="K2" s="504"/>
      <c r="L2" s="324"/>
    </row>
    <row r="3" spans="1:12" ht="12.75">
      <c r="A3" s="975" t="s">
        <v>320</v>
      </c>
      <c r="B3" s="975"/>
      <c r="C3" s="505" t="s">
        <v>435</v>
      </c>
      <c r="D3" s="976" t="s">
        <v>282</v>
      </c>
      <c r="E3" s="976"/>
      <c r="F3" s="975" t="s">
        <v>320</v>
      </c>
      <c r="G3" s="975"/>
      <c r="H3" s="506" t="s">
        <v>436</v>
      </c>
      <c r="I3" s="976" t="s">
        <v>282</v>
      </c>
      <c r="J3" s="976"/>
      <c r="K3" s="507"/>
      <c r="L3" s="324"/>
    </row>
    <row r="4" spans="1:11" s="515" customFormat="1" ht="13.5" thickBot="1">
      <c r="A4" s="508"/>
      <c r="B4" s="509"/>
      <c r="C4" s="510"/>
      <c r="D4" s="511" t="s">
        <v>220</v>
      </c>
      <c r="E4" s="511" t="s">
        <v>415</v>
      </c>
      <c r="F4" s="512"/>
      <c r="G4" s="509"/>
      <c r="H4" s="510"/>
      <c r="I4" s="511" t="s">
        <v>220</v>
      </c>
      <c r="J4" s="513" t="s">
        <v>415</v>
      </c>
      <c r="K4" s="514"/>
    </row>
    <row r="5" spans="1:12" ht="12.75">
      <c r="A5" s="516" t="s">
        <v>167</v>
      </c>
      <c r="B5" s="517" t="s">
        <v>167</v>
      </c>
      <c r="C5" s="518" t="s">
        <v>437</v>
      </c>
      <c r="D5" s="519"/>
      <c r="E5" s="520"/>
      <c r="F5" s="516" t="s">
        <v>438</v>
      </c>
      <c r="G5" s="517" t="s">
        <v>167</v>
      </c>
      <c r="H5" s="518" t="s">
        <v>439</v>
      </c>
      <c r="I5" s="638">
        <v>687161</v>
      </c>
      <c r="J5" s="628">
        <v>687161</v>
      </c>
      <c r="K5" s="324"/>
      <c r="L5" s="324"/>
    </row>
    <row r="6" spans="1:12" ht="12.75">
      <c r="A6" s="521" t="s">
        <v>172</v>
      </c>
      <c r="B6" s="522" t="s">
        <v>172</v>
      </c>
      <c r="C6" s="523" t="s">
        <v>440</v>
      </c>
      <c r="D6" s="524"/>
      <c r="E6" s="525"/>
      <c r="F6" s="521" t="s">
        <v>441</v>
      </c>
      <c r="G6" s="522" t="s">
        <v>172</v>
      </c>
      <c r="H6" s="523" t="s">
        <v>442</v>
      </c>
      <c r="I6" s="639">
        <v>6713122</v>
      </c>
      <c r="J6" s="629">
        <v>8346643</v>
      </c>
      <c r="K6" s="324"/>
      <c r="L6" s="324"/>
    </row>
    <row r="7" spans="1:12" ht="12.75">
      <c r="A7" s="516" t="s">
        <v>189</v>
      </c>
      <c r="B7" s="522" t="s">
        <v>189</v>
      </c>
      <c r="C7" s="523" t="s">
        <v>443</v>
      </c>
      <c r="D7" s="524">
        <v>603</v>
      </c>
      <c r="E7" s="525">
        <v>522</v>
      </c>
      <c r="F7" s="521" t="s">
        <v>444</v>
      </c>
      <c r="G7" s="522" t="s">
        <v>189</v>
      </c>
      <c r="H7" s="523" t="s">
        <v>445</v>
      </c>
      <c r="I7" s="639"/>
      <c r="J7" s="629"/>
      <c r="K7" s="324"/>
      <c r="L7" s="324"/>
    </row>
    <row r="8" spans="1:12" ht="12.75">
      <c r="A8" s="521" t="s">
        <v>191</v>
      </c>
      <c r="B8" s="522" t="s">
        <v>191</v>
      </c>
      <c r="C8" s="523" t="s">
        <v>446</v>
      </c>
      <c r="D8" s="524">
        <v>21826</v>
      </c>
      <c r="E8" s="525">
        <v>10148</v>
      </c>
      <c r="F8" s="521" t="s">
        <v>447</v>
      </c>
      <c r="G8" s="526" t="s">
        <v>448</v>
      </c>
      <c r="H8" s="527" t="s">
        <v>449</v>
      </c>
      <c r="I8" s="640">
        <f>SUM(I5:I7)</f>
        <v>7400283</v>
      </c>
      <c r="J8" s="630">
        <f>SUM(J5:J7)</f>
        <v>9033804</v>
      </c>
      <c r="K8" s="324"/>
      <c r="L8" s="324"/>
    </row>
    <row r="9" spans="1:12" ht="12.75">
      <c r="A9" s="516" t="s">
        <v>193</v>
      </c>
      <c r="B9" s="522" t="s">
        <v>193</v>
      </c>
      <c r="C9" s="523" t="s">
        <v>450</v>
      </c>
      <c r="D9" s="524"/>
      <c r="E9" s="525"/>
      <c r="F9" s="521" t="s">
        <v>451</v>
      </c>
      <c r="G9" s="522" t="s">
        <v>167</v>
      </c>
      <c r="H9" s="523" t="s">
        <v>452</v>
      </c>
      <c r="I9" s="639">
        <v>29323</v>
      </c>
      <c r="J9" s="629">
        <v>43907</v>
      </c>
      <c r="K9" s="324"/>
      <c r="L9" s="324"/>
    </row>
    <row r="10" spans="1:10" s="533" customFormat="1" ht="12.75" customHeight="1">
      <c r="A10" s="521" t="s">
        <v>371</v>
      </c>
      <c r="B10" s="528" t="s">
        <v>371</v>
      </c>
      <c r="C10" s="529" t="s">
        <v>453</v>
      </c>
      <c r="D10" s="530"/>
      <c r="E10" s="531"/>
      <c r="F10" s="521" t="s">
        <v>454</v>
      </c>
      <c r="G10" s="528"/>
      <c r="H10" s="532" t="s">
        <v>455</v>
      </c>
      <c r="I10" s="641">
        <v>29323</v>
      </c>
      <c r="J10" s="631">
        <v>43907</v>
      </c>
    </row>
    <row r="11" spans="1:12" ht="12.75">
      <c r="A11" s="516" t="s">
        <v>373</v>
      </c>
      <c r="B11" s="526" t="s">
        <v>456</v>
      </c>
      <c r="C11" s="527" t="s">
        <v>457</v>
      </c>
      <c r="D11" s="534">
        <f>SUM(D7:D10)</f>
        <v>22429</v>
      </c>
      <c r="E11" s="535">
        <f>SUM(E5:E10)</f>
        <v>10670</v>
      </c>
      <c r="F11" s="521" t="s">
        <v>458</v>
      </c>
      <c r="G11" s="522"/>
      <c r="H11" s="536" t="s">
        <v>459</v>
      </c>
      <c r="I11" s="639"/>
      <c r="J11" s="629"/>
      <c r="K11" s="324"/>
      <c r="L11" s="324"/>
    </row>
    <row r="12" spans="1:12" ht="12.75">
      <c r="A12" s="521" t="s">
        <v>376</v>
      </c>
      <c r="B12" s="522" t="s">
        <v>167</v>
      </c>
      <c r="C12" s="523" t="s">
        <v>460</v>
      </c>
      <c r="D12" s="524">
        <v>5836334</v>
      </c>
      <c r="E12" s="525">
        <v>6620413</v>
      </c>
      <c r="F12" s="521" t="s">
        <v>461</v>
      </c>
      <c r="G12" s="522" t="s">
        <v>172</v>
      </c>
      <c r="H12" s="523" t="s">
        <v>462</v>
      </c>
      <c r="I12" s="639"/>
      <c r="J12" s="629"/>
      <c r="K12" s="324"/>
      <c r="L12" s="324"/>
    </row>
    <row r="13" spans="1:12" ht="12.75">
      <c r="A13" s="516" t="s">
        <v>378</v>
      </c>
      <c r="B13" s="522" t="s">
        <v>172</v>
      </c>
      <c r="C13" s="523" t="s">
        <v>463</v>
      </c>
      <c r="D13" s="524">
        <v>135682</v>
      </c>
      <c r="E13" s="525">
        <v>110032</v>
      </c>
      <c r="F13" s="521" t="s">
        <v>464</v>
      </c>
      <c r="G13" s="522" t="s">
        <v>189</v>
      </c>
      <c r="H13" s="523" t="s">
        <v>465</v>
      </c>
      <c r="I13" s="639"/>
      <c r="J13" s="629"/>
      <c r="K13" s="324"/>
      <c r="L13" s="324"/>
    </row>
    <row r="14" spans="1:12" ht="12.75">
      <c r="A14" s="521" t="s">
        <v>380</v>
      </c>
      <c r="B14" s="522" t="s">
        <v>189</v>
      </c>
      <c r="C14" s="523" t="s">
        <v>466</v>
      </c>
      <c r="D14" s="524">
        <v>15020</v>
      </c>
      <c r="E14" s="525">
        <v>6601</v>
      </c>
      <c r="F14" s="521" t="s">
        <v>467</v>
      </c>
      <c r="G14" s="522" t="s">
        <v>191</v>
      </c>
      <c r="H14" s="523" t="s">
        <v>468</v>
      </c>
      <c r="I14" s="639"/>
      <c r="J14" s="629"/>
      <c r="K14" s="324"/>
      <c r="L14" s="324"/>
    </row>
    <row r="15" spans="1:12" ht="12.75">
      <c r="A15" s="516" t="s">
        <v>381</v>
      </c>
      <c r="B15" s="522" t="s">
        <v>191</v>
      </c>
      <c r="C15" s="523" t="s">
        <v>469</v>
      </c>
      <c r="D15" s="524"/>
      <c r="E15" s="525"/>
      <c r="F15" s="521" t="s">
        <v>470</v>
      </c>
      <c r="G15" s="522" t="s">
        <v>193</v>
      </c>
      <c r="H15" s="523" t="s">
        <v>471</v>
      </c>
      <c r="I15" s="639"/>
      <c r="J15" s="629"/>
      <c r="K15" s="324"/>
      <c r="L15" s="324"/>
    </row>
    <row r="16" spans="1:12" ht="12.75">
      <c r="A16" s="521" t="s">
        <v>383</v>
      </c>
      <c r="B16" s="522" t="s">
        <v>193</v>
      </c>
      <c r="C16" s="523" t="s">
        <v>472</v>
      </c>
      <c r="D16" s="524">
        <v>1521842</v>
      </c>
      <c r="E16" s="525">
        <v>135751</v>
      </c>
      <c r="F16" s="521" t="s">
        <v>473</v>
      </c>
      <c r="G16" s="526" t="s">
        <v>456</v>
      </c>
      <c r="H16" s="527" t="s">
        <v>474</v>
      </c>
      <c r="I16" s="640">
        <f>SUM(I15+I14+I13+I12+I9)</f>
        <v>29323</v>
      </c>
      <c r="J16" s="630">
        <f>SUM(J9,J12:J15)</f>
        <v>43907</v>
      </c>
      <c r="K16" s="324"/>
      <c r="L16" s="324"/>
    </row>
    <row r="17" spans="1:12" ht="12.75">
      <c r="A17" s="516" t="s">
        <v>385</v>
      </c>
      <c r="B17" s="528" t="s">
        <v>371</v>
      </c>
      <c r="C17" s="523" t="s">
        <v>475</v>
      </c>
      <c r="D17" s="524"/>
      <c r="E17" s="525"/>
      <c r="F17" s="521" t="s">
        <v>476</v>
      </c>
      <c r="G17" s="522" t="s">
        <v>167</v>
      </c>
      <c r="H17" s="523" t="s">
        <v>477</v>
      </c>
      <c r="I17" s="639"/>
      <c r="J17" s="629"/>
      <c r="K17" s="324"/>
      <c r="L17" s="324"/>
    </row>
    <row r="18" spans="1:12" ht="12.75">
      <c r="A18" s="521" t="s">
        <v>478</v>
      </c>
      <c r="B18" s="528" t="s">
        <v>373</v>
      </c>
      <c r="C18" s="523" t="s">
        <v>479</v>
      </c>
      <c r="D18" s="524"/>
      <c r="E18" s="525"/>
      <c r="F18" s="521" t="s">
        <v>480</v>
      </c>
      <c r="G18" s="522"/>
      <c r="H18" s="536" t="s">
        <v>481</v>
      </c>
      <c r="I18" s="639"/>
      <c r="J18" s="629"/>
      <c r="K18" s="324"/>
      <c r="L18" s="324"/>
    </row>
    <row r="19" spans="1:12" ht="12.75">
      <c r="A19" s="521" t="s">
        <v>482</v>
      </c>
      <c r="B19" s="522" t="s">
        <v>376</v>
      </c>
      <c r="C19" s="523" t="s">
        <v>483</v>
      </c>
      <c r="D19" s="524"/>
      <c r="E19" s="525"/>
      <c r="F19" s="521" t="s">
        <v>484</v>
      </c>
      <c r="G19" s="522"/>
      <c r="H19" s="536" t="s">
        <v>485</v>
      </c>
      <c r="I19" s="639"/>
      <c r="J19" s="629"/>
      <c r="K19" s="324"/>
      <c r="L19" s="324"/>
    </row>
    <row r="20" spans="1:12" ht="12.75">
      <c r="A20" s="521" t="s">
        <v>486</v>
      </c>
      <c r="B20" s="526" t="s">
        <v>487</v>
      </c>
      <c r="C20" s="527" t="s">
        <v>488</v>
      </c>
      <c r="D20" s="534">
        <f>SUM(D12:D19)</f>
        <v>7508878</v>
      </c>
      <c r="E20" s="535">
        <f>SUM(E12:E19)</f>
        <v>6872797</v>
      </c>
      <c r="F20" s="521" t="s">
        <v>489</v>
      </c>
      <c r="G20" s="522" t="s">
        <v>172</v>
      </c>
      <c r="H20" s="523" t="s">
        <v>490</v>
      </c>
      <c r="I20" s="639"/>
      <c r="J20" s="629"/>
      <c r="K20" s="324"/>
      <c r="L20" s="324"/>
    </row>
    <row r="21" spans="1:12" ht="12.75">
      <c r="A21" s="521" t="s">
        <v>491</v>
      </c>
      <c r="B21" s="522" t="s">
        <v>167</v>
      </c>
      <c r="C21" s="523" t="s">
        <v>691</v>
      </c>
      <c r="D21" s="524">
        <v>183673</v>
      </c>
      <c r="E21" s="525">
        <v>183673</v>
      </c>
      <c r="F21" s="521" t="s">
        <v>492</v>
      </c>
      <c r="G21" s="537" t="s">
        <v>189</v>
      </c>
      <c r="H21" s="538" t="s">
        <v>493</v>
      </c>
      <c r="I21" s="639"/>
      <c r="J21" s="629"/>
      <c r="K21" s="324"/>
      <c r="L21" s="324"/>
    </row>
    <row r="22" spans="1:10" s="515" customFormat="1" ht="12.75">
      <c r="A22" s="521" t="s">
        <v>494</v>
      </c>
      <c r="B22" s="522" t="s">
        <v>172</v>
      </c>
      <c r="C22" s="538" t="s">
        <v>495</v>
      </c>
      <c r="D22" s="539">
        <v>102490</v>
      </c>
      <c r="E22" s="540">
        <v>65010</v>
      </c>
      <c r="F22" s="521" t="s">
        <v>496</v>
      </c>
      <c r="G22" s="522" t="s">
        <v>191</v>
      </c>
      <c r="H22" s="523" t="s">
        <v>497</v>
      </c>
      <c r="I22" s="642"/>
      <c r="J22" s="632"/>
    </row>
    <row r="23" spans="1:12" ht="12.75">
      <c r="A23" s="521" t="s">
        <v>498</v>
      </c>
      <c r="B23" s="522" t="s">
        <v>189</v>
      </c>
      <c r="C23" s="523" t="s">
        <v>499</v>
      </c>
      <c r="D23" s="524">
        <v>2107</v>
      </c>
      <c r="E23" s="525">
        <v>1318</v>
      </c>
      <c r="F23" s="521" t="s">
        <v>500</v>
      </c>
      <c r="G23" s="526" t="s">
        <v>487</v>
      </c>
      <c r="H23" s="527" t="s">
        <v>501</v>
      </c>
      <c r="I23" s="643">
        <f>SUM(I17:I22)</f>
        <v>0</v>
      </c>
      <c r="J23" s="633">
        <f>SUM(J17:J22)</f>
        <v>0</v>
      </c>
      <c r="K23" s="324"/>
      <c r="L23" s="324"/>
    </row>
    <row r="24" spans="1:12" ht="12.75">
      <c r="A24" s="521" t="s">
        <v>502</v>
      </c>
      <c r="B24" s="522" t="s">
        <v>191</v>
      </c>
      <c r="C24" s="523" t="s">
        <v>503</v>
      </c>
      <c r="D24" s="524"/>
      <c r="E24" s="525"/>
      <c r="F24" s="521" t="s">
        <v>504</v>
      </c>
      <c r="G24" s="526" t="s">
        <v>505</v>
      </c>
      <c r="H24" s="527" t="s">
        <v>506</v>
      </c>
      <c r="I24" s="640">
        <f>I23+I16</f>
        <v>29323</v>
      </c>
      <c r="J24" s="630">
        <f>SUM(J16,J23)</f>
        <v>43907</v>
      </c>
      <c r="K24" s="324"/>
      <c r="L24" s="324"/>
    </row>
    <row r="25" spans="1:12" ht="12.75">
      <c r="A25" s="521" t="s">
        <v>507</v>
      </c>
      <c r="B25" s="522" t="s">
        <v>193</v>
      </c>
      <c r="C25" s="523" t="s">
        <v>508</v>
      </c>
      <c r="D25" s="524"/>
      <c r="E25" s="525"/>
      <c r="F25" s="521" t="s">
        <v>509</v>
      </c>
      <c r="G25" s="522" t="s">
        <v>167</v>
      </c>
      <c r="H25" s="523" t="s">
        <v>510</v>
      </c>
      <c r="I25" s="640"/>
      <c r="J25" s="630"/>
      <c r="K25" s="324"/>
      <c r="L25" s="324"/>
    </row>
    <row r="26" spans="1:12" ht="12.75">
      <c r="A26" s="521" t="s">
        <v>511</v>
      </c>
      <c r="B26" s="528" t="s">
        <v>371</v>
      </c>
      <c r="C26" s="523" t="s">
        <v>512</v>
      </c>
      <c r="D26" s="524"/>
      <c r="E26" s="525"/>
      <c r="F26" s="521" t="s">
        <v>513</v>
      </c>
      <c r="G26" s="522" t="s">
        <v>172</v>
      </c>
      <c r="H26" s="523" t="s">
        <v>514</v>
      </c>
      <c r="I26" s="639"/>
      <c r="J26" s="629"/>
      <c r="K26" s="324"/>
      <c r="L26" s="324"/>
    </row>
    <row r="27" spans="1:12" ht="12.75">
      <c r="A27" s="521" t="s">
        <v>515</v>
      </c>
      <c r="B27" s="541" t="s">
        <v>516</v>
      </c>
      <c r="C27" s="527" t="s">
        <v>517</v>
      </c>
      <c r="D27" s="534">
        <f>SUM(D21:D26)</f>
        <v>288270</v>
      </c>
      <c r="E27" s="535">
        <f>SUM(E21:E26)</f>
        <v>250001</v>
      </c>
      <c r="F27" s="521" t="s">
        <v>518</v>
      </c>
      <c r="G27" s="522" t="s">
        <v>189</v>
      </c>
      <c r="H27" s="523" t="s">
        <v>519</v>
      </c>
      <c r="I27" s="639"/>
      <c r="J27" s="629"/>
      <c r="K27" s="324"/>
      <c r="L27" s="324"/>
    </row>
    <row r="28" spans="1:12" ht="12.75">
      <c r="A28" s="542" t="s">
        <v>520</v>
      </c>
      <c r="B28" s="528" t="s">
        <v>167</v>
      </c>
      <c r="C28" s="523" t="s">
        <v>521</v>
      </c>
      <c r="D28" s="524">
        <v>51751</v>
      </c>
      <c r="E28" s="525">
        <v>2300800</v>
      </c>
      <c r="F28" s="521" t="s">
        <v>522</v>
      </c>
      <c r="G28" s="522" t="s">
        <v>191</v>
      </c>
      <c r="H28" s="523" t="s">
        <v>523</v>
      </c>
      <c r="I28" s="639">
        <v>170358</v>
      </c>
      <c r="J28" s="629">
        <v>413223</v>
      </c>
      <c r="K28" s="324"/>
      <c r="L28" s="324"/>
    </row>
    <row r="29" spans="1:12" ht="12.75">
      <c r="A29" s="542" t="s">
        <v>524</v>
      </c>
      <c r="B29" s="528" t="s">
        <v>172</v>
      </c>
      <c r="C29" s="523" t="s">
        <v>525</v>
      </c>
      <c r="D29" s="534"/>
      <c r="E29" s="535"/>
      <c r="F29" s="521" t="s">
        <v>526</v>
      </c>
      <c r="G29" s="522" t="s">
        <v>193</v>
      </c>
      <c r="H29" s="523" t="s">
        <v>527</v>
      </c>
      <c r="I29" s="639"/>
      <c r="J29" s="629"/>
      <c r="K29" s="324"/>
      <c r="L29" s="324"/>
    </row>
    <row r="30" spans="1:12" ht="12.75">
      <c r="A30" s="542" t="s">
        <v>528</v>
      </c>
      <c r="B30" s="528" t="s">
        <v>189</v>
      </c>
      <c r="C30" s="523" t="s">
        <v>529</v>
      </c>
      <c r="D30" s="534"/>
      <c r="E30" s="535"/>
      <c r="F30" s="521" t="s">
        <v>530</v>
      </c>
      <c r="G30" s="522" t="s">
        <v>371</v>
      </c>
      <c r="H30" s="523" t="s">
        <v>531</v>
      </c>
      <c r="I30" s="639">
        <v>363</v>
      </c>
      <c r="J30" s="629"/>
      <c r="K30" s="324"/>
      <c r="L30" s="324"/>
    </row>
    <row r="31" spans="1:12" ht="12.75">
      <c r="A31" s="542" t="s">
        <v>532</v>
      </c>
      <c r="B31" s="528" t="s">
        <v>191</v>
      </c>
      <c r="C31" s="523" t="s">
        <v>533</v>
      </c>
      <c r="D31" s="534"/>
      <c r="E31" s="535"/>
      <c r="F31" s="521" t="s">
        <v>534</v>
      </c>
      <c r="G31" s="526" t="s">
        <v>456</v>
      </c>
      <c r="H31" s="527" t="s">
        <v>535</v>
      </c>
      <c r="I31" s="640">
        <f>SUM(I25:I30)</f>
        <v>170721</v>
      </c>
      <c r="J31" s="630">
        <f>SUM(J25:J30)</f>
        <v>413223</v>
      </c>
      <c r="K31" s="324"/>
      <c r="L31" s="324"/>
    </row>
    <row r="32" spans="1:12" ht="12.75">
      <c r="A32" s="542" t="s">
        <v>536</v>
      </c>
      <c r="B32" s="528" t="s">
        <v>193</v>
      </c>
      <c r="C32" s="523" t="s">
        <v>537</v>
      </c>
      <c r="D32" s="534"/>
      <c r="E32" s="535"/>
      <c r="F32" s="521" t="s">
        <v>538</v>
      </c>
      <c r="G32" s="522" t="s">
        <v>167</v>
      </c>
      <c r="H32" s="523" t="s">
        <v>539</v>
      </c>
      <c r="I32" s="639"/>
      <c r="J32" s="629"/>
      <c r="K32" s="324"/>
      <c r="L32" s="324"/>
    </row>
    <row r="33" spans="1:12" ht="12.75">
      <c r="A33" s="521" t="s">
        <v>540</v>
      </c>
      <c r="B33" s="526" t="s">
        <v>541</v>
      </c>
      <c r="C33" s="527" t="s">
        <v>542</v>
      </c>
      <c r="D33" s="534">
        <f>SUM(D28:D32)</f>
        <v>51751</v>
      </c>
      <c r="E33" s="535">
        <f>SUM(E28:E32)</f>
        <v>2300800</v>
      </c>
      <c r="F33" s="521" t="s">
        <v>543</v>
      </c>
      <c r="G33" s="522" t="s">
        <v>172</v>
      </c>
      <c r="H33" s="523" t="s">
        <v>544</v>
      </c>
      <c r="I33" s="639">
        <v>36721</v>
      </c>
      <c r="J33" s="629">
        <v>155427</v>
      </c>
      <c r="K33" s="324"/>
      <c r="L33" s="324"/>
    </row>
    <row r="34" spans="1:12" ht="12.75">
      <c r="A34" s="521" t="s">
        <v>545</v>
      </c>
      <c r="B34" s="526" t="s">
        <v>546</v>
      </c>
      <c r="C34" s="527" t="s">
        <v>547</v>
      </c>
      <c r="D34" s="534">
        <f>D33+D27+D20+D11</f>
        <v>7871328</v>
      </c>
      <c r="E34" s="535">
        <f>SUM(E11,E20,E27,E33)</f>
        <v>9434268</v>
      </c>
      <c r="F34" s="521" t="s">
        <v>548</v>
      </c>
      <c r="G34" s="522" t="s">
        <v>189</v>
      </c>
      <c r="H34" s="523" t="s">
        <v>549</v>
      </c>
      <c r="I34" s="639">
        <v>337451</v>
      </c>
      <c r="J34" s="629">
        <v>10680</v>
      </c>
      <c r="K34" s="324"/>
      <c r="L34" s="324"/>
    </row>
    <row r="35" spans="1:12" ht="11.25" customHeight="1">
      <c r="A35" s="521" t="s">
        <v>550</v>
      </c>
      <c r="B35" s="522" t="s">
        <v>167</v>
      </c>
      <c r="C35" s="523" t="s">
        <v>551</v>
      </c>
      <c r="D35" s="524">
        <v>3944</v>
      </c>
      <c r="E35" s="525">
        <v>535</v>
      </c>
      <c r="F35" s="521" t="s">
        <v>552</v>
      </c>
      <c r="G35" s="522"/>
      <c r="H35" s="536" t="s">
        <v>553</v>
      </c>
      <c r="I35" s="639">
        <v>32279</v>
      </c>
      <c r="J35" s="629">
        <v>4534</v>
      </c>
      <c r="K35" s="324"/>
      <c r="L35" s="324"/>
    </row>
    <row r="36" spans="1:12" ht="11.25" customHeight="1">
      <c r="A36" s="521" t="s">
        <v>554</v>
      </c>
      <c r="B36" s="522" t="s">
        <v>172</v>
      </c>
      <c r="C36" s="523" t="s">
        <v>555</v>
      </c>
      <c r="D36" s="524"/>
      <c r="E36" s="525"/>
      <c r="F36" s="521" t="s">
        <v>556</v>
      </c>
      <c r="G36" s="522"/>
      <c r="H36" s="536" t="s">
        <v>557</v>
      </c>
      <c r="I36" s="639">
        <v>305172</v>
      </c>
      <c r="J36" s="629">
        <v>6146</v>
      </c>
      <c r="K36" s="324"/>
      <c r="L36" s="324"/>
    </row>
    <row r="37" spans="1:12" ht="11.25" customHeight="1">
      <c r="A37" s="521" t="s">
        <v>558</v>
      </c>
      <c r="B37" s="522" t="s">
        <v>189</v>
      </c>
      <c r="C37" s="523" t="s">
        <v>559</v>
      </c>
      <c r="D37" s="524"/>
      <c r="E37" s="525"/>
      <c r="F37" s="521" t="s">
        <v>560</v>
      </c>
      <c r="G37" s="522" t="s">
        <v>191</v>
      </c>
      <c r="H37" s="523" t="s">
        <v>561</v>
      </c>
      <c r="I37" s="644">
        <f>SUM(I38:I54)</f>
        <v>50301</v>
      </c>
      <c r="J37" s="634">
        <v>24215</v>
      </c>
      <c r="K37" s="324"/>
      <c r="L37" s="324"/>
    </row>
    <row r="38" spans="1:12" ht="10.5" customHeight="1">
      <c r="A38" s="521" t="s">
        <v>562</v>
      </c>
      <c r="B38" s="522" t="s">
        <v>191</v>
      </c>
      <c r="C38" s="523" t="s">
        <v>563</v>
      </c>
      <c r="D38" s="524"/>
      <c r="E38" s="525"/>
      <c r="F38" s="521" t="s">
        <v>564</v>
      </c>
      <c r="G38" s="522"/>
      <c r="H38" s="543" t="s">
        <v>565</v>
      </c>
      <c r="I38" s="639"/>
      <c r="J38" s="629"/>
      <c r="K38" s="324"/>
      <c r="L38" s="324"/>
    </row>
    <row r="39" spans="1:12" ht="11.25" customHeight="1">
      <c r="A39" s="521" t="s">
        <v>566</v>
      </c>
      <c r="B39" s="522" t="s">
        <v>567</v>
      </c>
      <c r="C39" s="523" t="s">
        <v>568</v>
      </c>
      <c r="D39" s="524"/>
      <c r="E39" s="525"/>
      <c r="F39" s="521" t="s">
        <v>569</v>
      </c>
      <c r="G39" s="522"/>
      <c r="H39" s="543" t="s">
        <v>570</v>
      </c>
      <c r="I39" s="645"/>
      <c r="J39" s="635"/>
      <c r="K39" s="324"/>
      <c r="L39" s="324"/>
    </row>
    <row r="40" spans="1:12" ht="11.25" customHeight="1">
      <c r="A40" s="521" t="s">
        <v>571</v>
      </c>
      <c r="B40" s="522" t="s">
        <v>572</v>
      </c>
      <c r="C40" s="523" t="s">
        <v>573</v>
      </c>
      <c r="D40" s="524"/>
      <c r="E40" s="525"/>
      <c r="F40" s="521" t="s">
        <v>574</v>
      </c>
      <c r="G40" s="522"/>
      <c r="H40" s="543" t="s">
        <v>575</v>
      </c>
      <c r="I40" s="645"/>
      <c r="J40" s="635"/>
      <c r="K40" s="324"/>
      <c r="L40" s="324"/>
    </row>
    <row r="41" spans="1:12" ht="12.75">
      <c r="A41" s="521" t="s">
        <v>576</v>
      </c>
      <c r="B41" s="526" t="s">
        <v>456</v>
      </c>
      <c r="C41" s="527" t="s">
        <v>577</v>
      </c>
      <c r="D41" s="534">
        <f>SUM(D35:D40)</f>
        <v>3944</v>
      </c>
      <c r="E41" s="535">
        <f>SUM(E35:E40)</f>
        <v>535</v>
      </c>
      <c r="F41" s="521" t="s">
        <v>578</v>
      </c>
      <c r="G41" s="522"/>
      <c r="H41" s="543" t="s">
        <v>579</v>
      </c>
      <c r="I41" s="639">
        <v>48027</v>
      </c>
      <c r="J41" s="629">
        <v>21074</v>
      </c>
      <c r="K41" s="324"/>
      <c r="L41" s="324"/>
    </row>
    <row r="42" spans="1:12" ht="11.25" customHeight="1">
      <c r="A42" s="521" t="s">
        <v>580</v>
      </c>
      <c r="B42" s="522" t="s">
        <v>167</v>
      </c>
      <c r="C42" s="523" t="s">
        <v>581</v>
      </c>
      <c r="D42" s="524">
        <v>1869</v>
      </c>
      <c r="E42" s="525">
        <v>3458</v>
      </c>
      <c r="F42" s="521" t="s">
        <v>582</v>
      </c>
      <c r="G42" s="526"/>
      <c r="H42" s="544" t="s">
        <v>583</v>
      </c>
      <c r="I42" s="639">
        <v>1927</v>
      </c>
      <c r="J42" s="629">
        <v>2669</v>
      </c>
      <c r="K42" s="324"/>
      <c r="L42" s="324"/>
    </row>
    <row r="43" spans="1:12" ht="10.5" customHeight="1">
      <c r="A43" s="521" t="s">
        <v>584</v>
      </c>
      <c r="B43" s="522" t="s">
        <v>172</v>
      </c>
      <c r="C43" s="523" t="s">
        <v>585</v>
      </c>
      <c r="D43" s="524">
        <v>78750</v>
      </c>
      <c r="E43" s="525">
        <v>72575</v>
      </c>
      <c r="F43" s="521" t="s">
        <v>586</v>
      </c>
      <c r="G43" s="522"/>
      <c r="H43" s="543" t="s">
        <v>587</v>
      </c>
      <c r="I43" s="639"/>
      <c r="J43" s="629"/>
      <c r="K43" s="324"/>
      <c r="L43" s="324"/>
    </row>
    <row r="44" spans="1:12" ht="11.25" customHeight="1">
      <c r="A44" s="521" t="s">
        <v>588</v>
      </c>
      <c r="B44" s="522" t="s">
        <v>189</v>
      </c>
      <c r="C44" s="523" t="s">
        <v>539</v>
      </c>
      <c r="D44" s="524">
        <v>13415</v>
      </c>
      <c r="E44" s="525">
        <v>17796</v>
      </c>
      <c r="F44" s="521" t="s">
        <v>589</v>
      </c>
      <c r="G44" s="522"/>
      <c r="H44" s="543" t="s">
        <v>590</v>
      </c>
      <c r="I44" s="645"/>
      <c r="J44" s="635"/>
      <c r="K44" s="324"/>
      <c r="L44" s="324"/>
    </row>
    <row r="45" spans="1:12" ht="10.5" customHeight="1">
      <c r="A45" s="521" t="s">
        <v>591</v>
      </c>
      <c r="B45" s="522" t="s">
        <v>191</v>
      </c>
      <c r="C45" s="523" t="s">
        <v>592</v>
      </c>
      <c r="D45" s="524"/>
      <c r="E45" s="525">
        <v>83910</v>
      </c>
      <c r="F45" s="521" t="s">
        <v>593</v>
      </c>
      <c r="G45" s="522"/>
      <c r="H45" s="543" t="s">
        <v>594</v>
      </c>
      <c r="I45" s="645"/>
      <c r="J45" s="635"/>
      <c r="K45" s="324"/>
      <c r="L45" s="324"/>
    </row>
    <row r="46" spans="1:12" ht="10.5" customHeight="1">
      <c r="A46" s="521" t="s">
        <v>595</v>
      </c>
      <c r="B46" s="522"/>
      <c r="C46" s="523" t="s">
        <v>596</v>
      </c>
      <c r="D46" s="524"/>
      <c r="E46" s="525"/>
      <c r="F46" s="521" t="s">
        <v>597</v>
      </c>
      <c r="G46" s="526"/>
      <c r="H46" s="543" t="s">
        <v>598</v>
      </c>
      <c r="I46" s="640"/>
      <c r="J46" s="630"/>
      <c r="K46" s="324"/>
      <c r="L46" s="324"/>
    </row>
    <row r="47" spans="1:12" ht="10.5" customHeight="1">
      <c r="A47" s="521" t="s">
        <v>599</v>
      </c>
      <c r="B47" s="522"/>
      <c r="C47" s="544" t="s">
        <v>600</v>
      </c>
      <c r="D47" s="524"/>
      <c r="E47" s="525"/>
      <c r="F47" s="521" t="s">
        <v>601</v>
      </c>
      <c r="G47" s="526"/>
      <c r="H47" s="544" t="s">
        <v>602</v>
      </c>
      <c r="I47" s="640"/>
      <c r="J47" s="630"/>
      <c r="K47" s="324"/>
      <c r="L47" s="324"/>
    </row>
    <row r="48" spans="1:12" ht="11.25" customHeight="1">
      <c r="A48" s="521" t="s">
        <v>603</v>
      </c>
      <c r="B48" s="522"/>
      <c r="C48" s="544" t="s">
        <v>604</v>
      </c>
      <c r="D48" s="524"/>
      <c r="E48" s="525"/>
      <c r="F48" s="521" t="s">
        <v>605</v>
      </c>
      <c r="G48" s="526"/>
      <c r="H48" s="544" t="s">
        <v>606</v>
      </c>
      <c r="I48" s="640"/>
      <c r="J48" s="630"/>
      <c r="K48" s="324"/>
      <c r="L48" s="324"/>
    </row>
    <row r="49" spans="1:12" ht="11.25" customHeight="1">
      <c r="A49" s="521" t="s">
        <v>607</v>
      </c>
      <c r="B49" s="522"/>
      <c r="C49" s="544" t="s">
        <v>608</v>
      </c>
      <c r="D49" s="524"/>
      <c r="E49" s="525"/>
      <c r="F49" s="521" t="s">
        <v>609</v>
      </c>
      <c r="G49" s="526"/>
      <c r="H49" s="544" t="s">
        <v>610</v>
      </c>
      <c r="I49" s="640"/>
      <c r="J49" s="630"/>
      <c r="K49" s="324"/>
      <c r="L49" s="324"/>
    </row>
    <row r="50" spans="1:12" ht="11.25" customHeight="1">
      <c r="A50" s="521" t="s">
        <v>611</v>
      </c>
      <c r="B50" s="522"/>
      <c r="C50" s="544" t="s">
        <v>612</v>
      </c>
      <c r="D50" s="524"/>
      <c r="E50" s="525"/>
      <c r="F50" s="521" t="s">
        <v>613</v>
      </c>
      <c r="G50" s="526"/>
      <c r="H50" s="544" t="s">
        <v>614</v>
      </c>
      <c r="I50" s="640"/>
      <c r="J50" s="630"/>
      <c r="K50" s="324"/>
      <c r="L50" s="324"/>
    </row>
    <row r="51" spans="1:12" ht="12.75">
      <c r="A51" s="521" t="s">
        <v>615</v>
      </c>
      <c r="B51" s="526" t="s">
        <v>487</v>
      </c>
      <c r="C51" s="527" t="s">
        <v>616</v>
      </c>
      <c r="D51" s="534">
        <f>SUM(D42:D50)</f>
        <v>94034</v>
      </c>
      <c r="E51" s="535">
        <f>SUM(E42:E50)</f>
        <v>177739</v>
      </c>
      <c r="F51" s="521" t="s">
        <v>617</v>
      </c>
      <c r="G51" s="522"/>
      <c r="H51" s="544" t="s">
        <v>618</v>
      </c>
      <c r="I51" s="639">
        <v>347</v>
      </c>
      <c r="J51" s="629"/>
      <c r="K51" s="324"/>
      <c r="L51" s="324"/>
    </row>
    <row r="52" spans="1:12" ht="12.75">
      <c r="A52" s="521" t="s">
        <v>619</v>
      </c>
      <c r="B52" s="522" t="s">
        <v>167</v>
      </c>
      <c r="C52" s="523" t="s">
        <v>620</v>
      </c>
      <c r="D52" s="524"/>
      <c r="E52" s="525"/>
      <c r="F52" s="521" t="s">
        <v>621</v>
      </c>
      <c r="G52" s="522"/>
      <c r="H52" s="544" t="s">
        <v>622</v>
      </c>
      <c r="I52" s="639"/>
      <c r="J52" s="629">
        <v>100</v>
      </c>
      <c r="K52" s="324"/>
      <c r="L52" s="324"/>
    </row>
    <row r="53" spans="1:12" ht="12.75">
      <c r="A53" s="521" t="s">
        <v>623</v>
      </c>
      <c r="B53" s="522" t="s">
        <v>172</v>
      </c>
      <c r="C53" s="523" t="s">
        <v>624</v>
      </c>
      <c r="D53" s="524">
        <v>26171</v>
      </c>
      <c r="E53" s="525">
        <v>24807</v>
      </c>
      <c r="F53" s="521" t="s">
        <v>625</v>
      </c>
      <c r="G53" s="522"/>
      <c r="H53" s="544" t="s">
        <v>626</v>
      </c>
      <c r="I53" s="639"/>
      <c r="J53" s="629">
        <v>372</v>
      </c>
      <c r="K53" s="324"/>
      <c r="L53" s="324"/>
    </row>
    <row r="54" spans="1:12" ht="12.75">
      <c r="A54" s="521" t="s">
        <v>627</v>
      </c>
      <c r="B54" s="526" t="s">
        <v>516</v>
      </c>
      <c r="C54" s="527" t="s">
        <v>628</v>
      </c>
      <c r="D54" s="534">
        <f>SUM(D52:D53)</f>
        <v>26171</v>
      </c>
      <c r="E54" s="535">
        <f>SUM(E52:E53)</f>
        <v>24807</v>
      </c>
      <c r="F54" s="521" t="s">
        <v>629</v>
      </c>
      <c r="G54" s="522"/>
      <c r="H54" s="544" t="s">
        <v>630</v>
      </c>
      <c r="I54" s="639"/>
      <c r="J54" s="629"/>
      <c r="K54" s="324"/>
      <c r="L54" s="324"/>
    </row>
    <row r="55" spans="1:12" ht="12.75">
      <c r="A55" s="521" t="s">
        <v>631</v>
      </c>
      <c r="B55" s="522" t="s">
        <v>167</v>
      </c>
      <c r="C55" s="523" t="s">
        <v>632</v>
      </c>
      <c r="D55" s="524">
        <v>1244</v>
      </c>
      <c r="E55" s="525">
        <v>319</v>
      </c>
      <c r="F55" s="521" t="s">
        <v>633</v>
      </c>
      <c r="G55" s="526" t="s">
        <v>487</v>
      </c>
      <c r="H55" s="527" t="s">
        <v>634</v>
      </c>
      <c r="I55" s="640">
        <f>I37+I32+I33+I34</f>
        <v>424473</v>
      </c>
      <c r="J55" s="630">
        <f>SUM(J32:J34,J37)</f>
        <v>190322</v>
      </c>
      <c r="K55" s="324"/>
      <c r="L55" s="324"/>
    </row>
    <row r="56" spans="1:12" ht="12.75">
      <c r="A56" s="521" t="s">
        <v>635</v>
      </c>
      <c r="B56" s="522" t="s">
        <v>172</v>
      </c>
      <c r="C56" s="523" t="s">
        <v>636</v>
      </c>
      <c r="D56" s="524">
        <v>175098</v>
      </c>
      <c r="E56" s="525">
        <v>136245</v>
      </c>
      <c r="F56" s="521" t="s">
        <v>637</v>
      </c>
      <c r="G56" s="522" t="s">
        <v>167</v>
      </c>
      <c r="H56" s="523" t="s">
        <v>638</v>
      </c>
      <c r="I56" s="639">
        <v>51093</v>
      </c>
      <c r="J56" s="629">
        <v>1214</v>
      </c>
      <c r="K56" s="324"/>
      <c r="L56" s="324"/>
    </row>
    <row r="57" spans="1:12" ht="12.75">
      <c r="A57" s="521" t="s">
        <v>639</v>
      </c>
      <c r="B57" s="522" t="s">
        <v>189</v>
      </c>
      <c r="C57" s="523" t="s">
        <v>640</v>
      </c>
      <c r="D57" s="524"/>
      <c r="E57" s="525"/>
      <c r="F57" s="521" t="s">
        <v>641</v>
      </c>
      <c r="G57" s="522" t="s">
        <v>172</v>
      </c>
      <c r="H57" s="523" t="s">
        <v>642</v>
      </c>
      <c r="I57" s="639">
        <v>107312</v>
      </c>
      <c r="J57" s="629">
        <v>106777</v>
      </c>
      <c r="K57" s="324"/>
      <c r="L57" s="324"/>
    </row>
    <row r="58" spans="1:12" ht="11.25" customHeight="1">
      <c r="A58" s="521" t="s">
        <v>643</v>
      </c>
      <c r="B58" s="522" t="s">
        <v>191</v>
      </c>
      <c r="C58" s="523" t="s">
        <v>644</v>
      </c>
      <c r="D58" s="524">
        <v>3061</v>
      </c>
      <c r="E58" s="525">
        <v>3066</v>
      </c>
      <c r="F58" s="521" t="s">
        <v>645</v>
      </c>
      <c r="G58" s="522" t="s">
        <v>189</v>
      </c>
      <c r="H58" s="523" t="s">
        <v>646</v>
      </c>
      <c r="I58" s="640"/>
      <c r="J58" s="630"/>
      <c r="K58" s="324"/>
      <c r="L58" s="324"/>
    </row>
    <row r="59" spans="1:12" ht="12.75">
      <c r="A59" s="521" t="s">
        <v>647</v>
      </c>
      <c r="B59" s="526" t="s">
        <v>541</v>
      </c>
      <c r="C59" s="527" t="s">
        <v>648</v>
      </c>
      <c r="D59" s="534">
        <f>SUM(D55:D58)</f>
        <v>179403</v>
      </c>
      <c r="E59" s="535">
        <f>SUM(E55:E58)</f>
        <v>139630</v>
      </c>
      <c r="F59" s="521" t="s">
        <v>649</v>
      </c>
      <c r="G59" s="522" t="s">
        <v>191</v>
      </c>
      <c r="H59" s="523" t="s">
        <v>650</v>
      </c>
      <c r="I59" s="639">
        <f>SUM(I60:I61)</f>
        <v>3061</v>
      </c>
      <c r="J59" s="629">
        <v>3066</v>
      </c>
      <c r="K59" s="324"/>
      <c r="L59" s="324"/>
    </row>
    <row r="60" spans="1:12" ht="12.75">
      <c r="A60" s="521" t="s">
        <v>651</v>
      </c>
      <c r="B60" s="522" t="s">
        <v>167</v>
      </c>
      <c r="C60" s="523" t="s">
        <v>652</v>
      </c>
      <c r="D60" s="524">
        <v>6080</v>
      </c>
      <c r="E60" s="525">
        <v>3953</v>
      </c>
      <c r="F60" s="521" t="s">
        <v>653</v>
      </c>
      <c r="G60" s="522"/>
      <c r="H60" s="523" t="s">
        <v>654</v>
      </c>
      <c r="I60" s="639">
        <v>3061</v>
      </c>
      <c r="J60" s="629">
        <v>3066</v>
      </c>
      <c r="K60" s="324"/>
      <c r="L60" s="324"/>
    </row>
    <row r="61" spans="1:12" ht="12.75">
      <c r="A61" s="521" t="s">
        <v>655</v>
      </c>
      <c r="B61" s="522" t="s">
        <v>172</v>
      </c>
      <c r="C61" s="523" t="s">
        <v>656</v>
      </c>
      <c r="D61" s="524">
        <v>5286</v>
      </c>
      <c r="E61" s="525">
        <v>11361</v>
      </c>
      <c r="F61" s="521" t="s">
        <v>657</v>
      </c>
      <c r="G61" s="522"/>
      <c r="H61" s="523" t="s">
        <v>658</v>
      </c>
      <c r="I61" s="639"/>
      <c r="J61" s="629"/>
      <c r="K61" s="324"/>
      <c r="L61" s="324"/>
    </row>
    <row r="62" spans="1:12" ht="11.25" customHeight="1">
      <c r="A62" s="521" t="s">
        <v>659</v>
      </c>
      <c r="B62" s="522" t="s">
        <v>189</v>
      </c>
      <c r="C62" s="523" t="s">
        <v>660</v>
      </c>
      <c r="D62" s="524">
        <v>20</v>
      </c>
      <c r="E62" s="525">
        <v>20</v>
      </c>
      <c r="F62" s="521" t="s">
        <v>661</v>
      </c>
      <c r="G62" s="526" t="s">
        <v>516</v>
      </c>
      <c r="H62" s="527" t="s">
        <v>662</v>
      </c>
      <c r="I62" s="640">
        <f>SUM(I56:I59)</f>
        <v>161466</v>
      </c>
      <c r="J62" s="630">
        <f>SUM(J56:J59)</f>
        <v>111057</v>
      </c>
      <c r="K62" s="324"/>
      <c r="L62" s="324"/>
    </row>
    <row r="63" spans="1:12" ht="10.5" customHeight="1">
      <c r="A63" s="521" t="s">
        <v>663</v>
      </c>
      <c r="B63" s="522" t="s">
        <v>191</v>
      </c>
      <c r="C63" s="523" t="s">
        <v>664</v>
      </c>
      <c r="D63" s="524"/>
      <c r="E63" s="525"/>
      <c r="F63" s="521" t="s">
        <v>665</v>
      </c>
      <c r="G63" s="526" t="s">
        <v>666</v>
      </c>
      <c r="H63" s="527" t="s">
        <v>667</v>
      </c>
      <c r="I63" s="640">
        <f>SUM(I31+I55+I62)</f>
        <v>756660</v>
      </c>
      <c r="J63" s="630">
        <f>SUM(J31,J55,J62)</f>
        <v>714602</v>
      </c>
      <c r="K63" s="324"/>
      <c r="L63" s="324"/>
    </row>
    <row r="64" spans="1:12" ht="10.5" customHeight="1">
      <c r="A64" s="521" t="s">
        <v>668</v>
      </c>
      <c r="B64" s="526" t="s">
        <v>669</v>
      </c>
      <c r="C64" s="527" t="s">
        <v>670</v>
      </c>
      <c r="D64" s="534">
        <f>SUM(D60:D63)</f>
        <v>11386</v>
      </c>
      <c r="E64" s="535">
        <f>SUM(E60:E63)</f>
        <v>15334</v>
      </c>
      <c r="F64" s="521"/>
      <c r="G64" s="545"/>
      <c r="H64" s="523"/>
      <c r="I64" s="639"/>
      <c r="J64" s="629"/>
      <c r="K64" s="324"/>
      <c r="L64" s="324"/>
    </row>
    <row r="65" spans="1:12" ht="11.25" customHeight="1" thickBot="1">
      <c r="A65" s="546" t="s">
        <v>671</v>
      </c>
      <c r="B65" s="547" t="s">
        <v>672</v>
      </c>
      <c r="C65" s="548" t="s">
        <v>673</v>
      </c>
      <c r="D65" s="549">
        <f>D41+D51+D54+D59+D64</f>
        <v>314938</v>
      </c>
      <c r="E65" s="550">
        <f>SUM(E41,E51,E54,E59,E64)</f>
        <v>358045</v>
      </c>
      <c r="F65" s="546"/>
      <c r="G65" s="551"/>
      <c r="H65" s="552"/>
      <c r="I65" s="646"/>
      <c r="J65" s="636"/>
      <c r="K65" s="324"/>
      <c r="L65" s="324"/>
    </row>
    <row r="66" spans="1:12" ht="11.25" customHeight="1" thickBot="1">
      <c r="A66" s="553" t="s">
        <v>674</v>
      </c>
      <c r="B66" s="554" t="s">
        <v>675</v>
      </c>
      <c r="C66" s="554"/>
      <c r="D66" s="555">
        <f>SUM(D65+D34)</f>
        <v>8186266</v>
      </c>
      <c r="E66" s="556">
        <f>SUM(E34,E65)</f>
        <v>9792313</v>
      </c>
      <c r="F66" s="553" t="s">
        <v>676</v>
      </c>
      <c r="G66" s="557" t="s">
        <v>677</v>
      </c>
      <c r="H66" s="558"/>
      <c r="I66" s="647">
        <f>SUM(I8,I24,I63)</f>
        <v>8186266</v>
      </c>
      <c r="J66" s="637">
        <f>SUM(J8,J24,J63)</f>
        <v>9792313</v>
      </c>
      <c r="K66" s="324"/>
      <c r="L66" s="324"/>
    </row>
  </sheetData>
  <mergeCells count="7">
    <mergeCell ref="A1:L1"/>
    <mergeCell ref="A2:H2"/>
    <mergeCell ref="I2:J2"/>
    <mergeCell ref="A3:B3"/>
    <mergeCell ref="D3:E3"/>
    <mergeCell ref="F3:G3"/>
    <mergeCell ref="I3:J3"/>
  </mergeCells>
  <printOptions horizontalCentered="1"/>
  <pageMargins left="0.27569444444444446" right="0.39375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 topLeftCell="A1">
      <pane xSplit="1" ySplit="9" topLeftCell="G1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T27" sqref="T27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3" width="6.57421875" style="0" bestFit="1" customWidth="1"/>
    <col min="4" max="4" width="6.421875" style="0" bestFit="1" customWidth="1"/>
    <col min="5" max="8" width="5.140625" style="0" customWidth="1"/>
    <col min="9" max="10" width="5.71093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4" width="5.140625" style="0" customWidth="1"/>
    <col min="15" max="15" width="6.421875" style="0" bestFit="1" customWidth="1"/>
    <col min="16" max="16" width="4.8515625" style="0" bestFit="1" customWidth="1"/>
    <col min="17" max="17" width="6.421875" style="0" bestFit="1" customWidth="1"/>
    <col min="18" max="18" width="5.7109375" style="0" bestFit="1" customWidth="1"/>
    <col min="19" max="19" width="5.140625" style="0" customWidth="1"/>
    <col min="20" max="22" width="6.57421875" style="0" bestFit="1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0" t="s">
        <v>5</v>
      </c>
      <c r="T1" s="12"/>
      <c r="U1" s="2"/>
      <c r="V1" s="12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1"/>
      <c r="T2" s="12"/>
      <c r="U2" s="50"/>
      <c r="V2" s="2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6"/>
      <c r="T3" s="12"/>
      <c r="U3" s="2"/>
      <c r="V3" s="2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6"/>
      <c r="T4" s="12"/>
      <c r="U4" s="2"/>
      <c r="V4" s="2"/>
    </row>
    <row r="5" spans="1:22" ht="20.2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9.5" customHeight="1">
      <c r="A6" s="704" t="s">
        <v>76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704"/>
    </row>
    <row r="7" spans="1:22" ht="8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9.5" customHeight="1">
      <c r="A8" s="74"/>
      <c r="B8" s="72" t="s">
        <v>6</v>
      </c>
      <c r="C8" s="5"/>
      <c r="D8" s="5"/>
      <c r="E8" s="5" t="s">
        <v>7</v>
      </c>
      <c r="F8" s="5"/>
      <c r="G8" s="5"/>
      <c r="H8" s="5" t="s">
        <v>8</v>
      </c>
      <c r="I8" s="5"/>
      <c r="J8" s="5"/>
      <c r="K8" s="5" t="s">
        <v>9</v>
      </c>
      <c r="L8" s="5"/>
      <c r="M8" s="5"/>
      <c r="N8" s="5" t="s">
        <v>10</v>
      </c>
      <c r="O8" s="5"/>
      <c r="P8" s="5"/>
      <c r="Q8" s="5" t="s">
        <v>45</v>
      </c>
      <c r="R8" s="5"/>
      <c r="S8" s="46"/>
      <c r="T8" s="5" t="s">
        <v>11</v>
      </c>
      <c r="U8" s="5"/>
      <c r="V8" s="6"/>
    </row>
    <row r="9" spans="1:22" ht="19.5" customHeight="1" thickBot="1">
      <c r="A9" s="105" t="s">
        <v>1</v>
      </c>
      <c r="B9" s="73" t="s">
        <v>12</v>
      </c>
      <c r="C9" s="52" t="s">
        <v>13</v>
      </c>
      <c r="D9" s="52" t="s">
        <v>14</v>
      </c>
      <c r="E9" s="52" t="s">
        <v>12</v>
      </c>
      <c r="F9" s="52" t="s">
        <v>13</v>
      </c>
      <c r="G9" s="52" t="s">
        <v>14</v>
      </c>
      <c r="H9" s="52" t="s">
        <v>12</v>
      </c>
      <c r="I9" s="52" t="s">
        <v>13</v>
      </c>
      <c r="J9" s="52" t="s">
        <v>14</v>
      </c>
      <c r="K9" s="52" t="s">
        <v>12</v>
      </c>
      <c r="L9" s="52" t="s">
        <v>13</v>
      </c>
      <c r="M9" s="52" t="s">
        <v>14</v>
      </c>
      <c r="N9" s="52" t="s">
        <v>12</v>
      </c>
      <c r="O9" s="52" t="s">
        <v>13</v>
      </c>
      <c r="P9" s="52" t="s">
        <v>14</v>
      </c>
      <c r="Q9" s="52" t="s">
        <v>13</v>
      </c>
      <c r="R9" s="52" t="s">
        <v>14</v>
      </c>
      <c r="S9" s="52" t="s">
        <v>15</v>
      </c>
      <c r="T9" s="52" t="s">
        <v>12</v>
      </c>
      <c r="U9" s="52" t="s">
        <v>13</v>
      </c>
      <c r="V9" s="53" t="s">
        <v>14</v>
      </c>
    </row>
    <row r="10" spans="1:22" ht="19.5" customHeight="1">
      <c r="A10" s="107" t="s">
        <v>54</v>
      </c>
      <c r="B10" s="110">
        <f>SUM(B11:B19)</f>
        <v>89536</v>
      </c>
      <c r="C10" s="110">
        <f aca="true" t="shared" si="0" ref="C10:V10">SUM(C11:C19)</f>
        <v>93541</v>
      </c>
      <c r="D10" s="110">
        <f t="shared" si="0"/>
        <v>88283</v>
      </c>
      <c r="E10" s="110">
        <f t="shared" si="0"/>
        <v>0</v>
      </c>
      <c r="F10" s="110">
        <f t="shared" si="0"/>
        <v>0</v>
      </c>
      <c r="G10" s="110">
        <f t="shared" si="0"/>
        <v>0</v>
      </c>
      <c r="H10" s="110">
        <f t="shared" si="0"/>
        <v>9000</v>
      </c>
      <c r="I10" s="110">
        <f t="shared" si="0"/>
        <v>34949</v>
      </c>
      <c r="J10" s="110">
        <f t="shared" si="0"/>
        <v>34948</v>
      </c>
      <c r="K10" s="110">
        <f t="shared" si="0"/>
        <v>0</v>
      </c>
      <c r="L10" s="110">
        <f t="shared" si="0"/>
        <v>34962</v>
      </c>
      <c r="M10" s="110">
        <f t="shared" si="0"/>
        <v>34963</v>
      </c>
      <c r="N10" s="110">
        <f t="shared" si="0"/>
        <v>0</v>
      </c>
      <c r="O10" s="110">
        <f t="shared" si="0"/>
        <v>0</v>
      </c>
      <c r="P10" s="110">
        <f t="shared" si="0"/>
        <v>0</v>
      </c>
      <c r="Q10" s="110">
        <f t="shared" si="0"/>
        <v>36684</v>
      </c>
      <c r="R10" s="110">
        <f t="shared" si="0"/>
        <v>36684</v>
      </c>
      <c r="S10" s="110">
        <f t="shared" si="0"/>
        <v>-128</v>
      </c>
      <c r="T10" s="110">
        <f t="shared" si="0"/>
        <v>98536</v>
      </c>
      <c r="U10" s="110">
        <f t="shared" si="0"/>
        <v>200136</v>
      </c>
      <c r="V10" s="111">
        <f t="shared" si="0"/>
        <v>194750</v>
      </c>
    </row>
    <row r="11" spans="1:22" ht="19.5" customHeight="1">
      <c r="A11" s="57" t="s">
        <v>61</v>
      </c>
      <c r="B11" s="76"/>
      <c r="C11" s="77">
        <v>30346</v>
      </c>
      <c r="D11" s="77">
        <v>21189</v>
      </c>
      <c r="E11" s="77"/>
      <c r="F11" s="77"/>
      <c r="G11" s="77"/>
      <c r="H11" s="77"/>
      <c r="I11" s="77"/>
      <c r="J11" s="77"/>
      <c r="K11" s="106"/>
      <c r="L11" s="77">
        <v>13326</v>
      </c>
      <c r="M11" s="77">
        <v>13326</v>
      </c>
      <c r="N11" s="77"/>
      <c r="O11" s="77"/>
      <c r="P11" s="77"/>
      <c r="Q11" s="77"/>
      <c r="R11" s="77"/>
      <c r="S11" s="77"/>
      <c r="T11" s="77">
        <v>0</v>
      </c>
      <c r="U11" s="77">
        <v>43672</v>
      </c>
      <c r="V11" s="71">
        <f aca="true" t="shared" si="1" ref="V11:V21">SUM(D11,G11,J11,M11,P11,R11,S11)</f>
        <v>34515</v>
      </c>
    </row>
    <row r="12" spans="1:22" ht="19.5" customHeight="1">
      <c r="A12" s="57" t="s">
        <v>62</v>
      </c>
      <c r="B12" s="76">
        <v>14000</v>
      </c>
      <c r="C12" s="77">
        <v>8646</v>
      </c>
      <c r="D12" s="77">
        <v>8646</v>
      </c>
      <c r="E12" s="77"/>
      <c r="F12" s="77"/>
      <c r="G12" s="77"/>
      <c r="H12" s="77"/>
      <c r="I12" s="77"/>
      <c r="J12" s="77"/>
      <c r="K12" s="77"/>
      <c r="L12" s="77">
        <v>3154</v>
      </c>
      <c r="M12" s="77">
        <v>3154</v>
      </c>
      <c r="N12" s="77"/>
      <c r="O12" s="77"/>
      <c r="P12" s="77"/>
      <c r="Q12" s="77"/>
      <c r="R12" s="77"/>
      <c r="S12" s="78"/>
      <c r="T12" s="75">
        <f aca="true" t="shared" si="2" ref="T12:T21">SUM(B12,E12,H12,K12,N12)</f>
        <v>14000</v>
      </c>
      <c r="U12" s="70">
        <f aca="true" t="shared" si="3" ref="U12:U21">SUM(C12,F12,I12,L12,O12,Q12)</f>
        <v>11800</v>
      </c>
      <c r="V12" s="71">
        <f t="shared" si="1"/>
        <v>11800</v>
      </c>
    </row>
    <row r="13" spans="1:22" s="54" customFormat="1" ht="19.5" customHeight="1">
      <c r="A13" s="108" t="s">
        <v>63</v>
      </c>
      <c r="B13" s="80">
        <v>5824</v>
      </c>
      <c r="C13" s="78">
        <v>1230</v>
      </c>
      <c r="D13" s="78">
        <v>1009</v>
      </c>
      <c r="E13" s="79"/>
      <c r="F13" s="79"/>
      <c r="G13" s="79"/>
      <c r="H13" s="79"/>
      <c r="I13" s="79"/>
      <c r="J13" s="79"/>
      <c r="K13" s="79"/>
      <c r="L13" s="79">
        <v>55</v>
      </c>
      <c r="M13" s="79">
        <v>277</v>
      </c>
      <c r="N13" s="79"/>
      <c r="O13" s="79"/>
      <c r="P13" s="79"/>
      <c r="Q13" s="78">
        <v>5057</v>
      </c>
      <c r="R13" s="78">
        <v>5057</v>
      </c>
      <c r="S13" s="78"/>
      <c r="T13" s="70">
        <f t="shared" si="2"/>
        <v>5824</v>
      </c>
      <c r="U13" s="70">
        <f t="shared" si="3"/>
        <v>6342</v>
      </c>
      <c r="V13" s="71">
        <f t="shared" si="1"/>
        <v>6343</v>
      </c>
    </row>
    <row r="14" spans="1:22" ht="19.5" customHeight="1">
      <c r="A14" s="108" t="s">
        <v>64</v>
      </c>
      <c r="B14" s="80">
        <v>33473</v>
      </c>
      <c r="C14" s="78">
        <v>25128</v>
      </c>
      <c r="D14" s="78">
        <v>25151</v>
      </c>
      <c r="E14" s="78"/>
      <c r="F14" s="78"/>
      <c r="G14" s="78"/>
      <c r="H14" s="78"/>
      <c r="I14" s="78">
        <v>1555</v>
      </c>
      <c r="J14" s="78">
        <v>1555</v>
      </c>
      <c r="K14" s="78"/>
      <c r="L14" s="78">
        <v>12795</v>
      </c>
      <c r="M14" s="78">
        <v>12772</v>
      </c>
      <c r="N14" s="78"/>
      <c r="O14" s="78"/>
      <c r="P14" s="78"/>
      <c r="Q14" s="78">
        <v>8615</v>
      </c>
      <c r="R14" s="78">
        <v>8615</v>
      </c>
      <c r="S14" s="78">
        <v>-111</v>
      </c>
      <c r="T14" s="14">
        <f t="shared" si="2"/>
        <v>33473</v>
      </c>
      <c r="U14" s="14">
        <f t="shared" si="3"/>
        <v>48093</v>
      </c>
      <c r="V14" s="15">
        <f t="shared" si="1"/>
        <v>47982</v>
      </c>
    </row>
    <row r="15" spans="1:22" ht="19.5" customHeight="1">
      <c r="A15" s="108" t="s">
        <v>65</v>
      </c>
      <c r="B15" s="80">
        <v>980</v>
      </c>
      <c r="C15" s="78">
        <v>1858</v>
      </c>
      <c r="D15" s="78">
        <v>1858</v>
      </c>
      <c r="E15" s="78"/>
      <c r="F15" s="78"/>
      <c r="G15" s="78"/>
      <c r="H15" s="78"/>
      <c r="I15" s="78"/>
      <c r="J15" s="78"/>
      <c r="K15" s="78"/>
      <c r="L15" s="78">
        <v>840</v>
      </c>
      <c r="M15" s="78">
        <v>840</v>
      </c>
      <c r="N15" s="78"/>
      <c r="O15" s="78"/>
      <c r="P15" s="78"/>
      <c r="Q15" s="78">
        <v>992</v>
      </c>
      <c r="R15" s="78">
        <v>992</v>
      </c>
      <c r="S15" s="78"/>
      <c r="T15" s="14">
        <f t="shared" si="2"/>
        <v>980</v>
      </c>
      <c r="U15" s="14">
        <f t="shared" si="3"/>
        <v>3690</v>
      </c>
      <c r="V15" s="15">
        <f t="shared" si="1"/>
        <v>3690</v>
      </c>
    </row>
    <row r="16" spans="1:22" ht="19.5" customHeight="1">
      <c r="A16" s="108" t="s">
        <v>66</v>
      </c>
      <c r="B16" s="80">
        <v>29659</v>
      </c>
      <c r="C16" s="78">
        <v>14815</v>
      </c>
      <c r="D16" s="78">
        <v>15014</v>
      </c>
      <c r="E16" s="78"/>
      <c r="F16" s="78"/>
      <c r="G16" s="78"/>
      <c r="H16" s="78">
        <v>9000</v>
      </c>
      <c r="I16" s="78">
        <v>32144</v>
      </c>
      <c r="J16" s="78">
        <v>32143</v>
      </c>
      <c r="K16" s="78"/>
      <c r="L16" s="78">
        <v>4532</v>
      </c>
      <c r="M16" s="78">
        <v>4334</v>
      </c>
      <c r="N16" s="78"/>
      <c r="O16" s="78"/>
      <c r="P16" s="78"/>
      <c r="Q16" s="78">
        <v>14756</v>
      </c>
      <c r="R16" s="78">
        <v>14756</v>
      </c>
      <c r="S16" s="78">
        <v>-17</v>
      </c>
      <c r="T16" s="14">
        <f t="shared" si="2"/>
        <v>38659</v>
      </c>
      <c r="U16" s="14">
        <f t="shared" si="3"/>
        <v>66247</v>
      </c>
      <c r="V16" s="15">
        <f t="shared" si="1"/>
        <v>66230</v>
      </c>
    </row>
    <row r="17" spans="1:22" ht="19.5" customHeight="1">
      <c r="A17" s="108" t="s">
        <v>67</v>
      </c>
      <c r="B17" s="80">
        <v>1700</v>
      </c>
      <c r="C17" s="78">
        <v>7417</v>
      </c>
      <c r="D17" s="78">
        <v>11417</v>
      </c>
      <c r="E17" s="78"/>
      <c r="F17" s="78"/>
      <c r="G17" s="78"/>
      <c r="H17" s="78"/>
      <c r="I17" s="78"/>
      <c r="J17" s="78"/>
      <c r="K17" s="78"/>
      <c r="L17" s="78">
        <v>230</v>
      </c>
      <c r="M17" s="78">
        <v>230</v>
      </c>
      <c r="N17" s="78"/>
      <c r="O17" s="78"/>
      <c r="P17" s="78"/>
      <c r="Q17" s="78">
        <v>4967</v>
      </c>
      <c r="R17" s="78">
        <v>4967</v>
      </c>
      <c r="S17" s="78"/>
      <c r="T17" s="14">
        <f t="shared" si="2"/>
        <v>1700</v>
      </c>
      <c r="U17" s="14">
        <f t="shared" si="3"/>
        <v>12614</v>
      </c>
      <c r="V17" s="15">
        <f t="shared" si="1"/>
        <v>16614</v>
      </c>
    </row>
    <row r="18" spans="1:22" s="54" customFormat="1" ht="19.5" customHeight="1">
      <c r="A18" s="108" t="s">
        <v>68</v>
      </c>
      <c r="B18" s="80">
        <v>700</v>
      </c>
      <c r="C18" s="78">
        <v>900</v>
      </c>
      <c r="D18" s="78">
        <v>900</v>
      </c>
      <c r="E18" s="79"/>
      <c r="F18" s="79"/>
      <c r="G18" s="79"/>
      <c r="H18" s="79"/>
      <c r="I18" s="79"/>
      <c r="J18" s="79"/>
      <c r="K18" s="79"/>
      <c r="L18" s="79">
        <v>30</v>
      </c>
      <c r="M18" s="79">
        <v>30</v>
      </c>
      <c r="N18" s="79"/>
      <c r="O18" s="78"/>
      <c r="P18" s="78"/>
      <c r="Q18" s="78">
        <v>1709</v>
      </c>
      <c r="R18" s="78">
        <v>1709</v>
      </c>
      <c r="S18" s="78"/>
      <c r="T18" s="14">
        <f t="shared" si="2"/>
        <v>700</v>
      </c>
      <c r="U18" s="14">
        <f t="shared" si="3"/>
        <v>2639</v>
      </c>
      <c r="V18" s="15">
        <f t="shared" si="1"/>
        <v>2639</v>
      </c>
    </row>
    <row r="19" spans="1:22" s="54" customFormat="1" ht="19.5" customHeight="1">
      <c r="A19" s="108" t="s">
        <v>69</v>
      </c>
      <c r="B19" s="80">
        <v>3200</v>
      </c>
      <c r="C19" s="78">
        <v>3201</v>
      </c>
      <c r="D19" s="78">
        <v>3099</v>
      </c>
      <c r="E19" s="79"/>
      <c r="F19" s="79"/>
      <c r="G19" s="79"/>
      <c r="H19" s="79"/>
      <c r="I19" s="79">
        <v>1250</v>
      </c>
      <c r="J19" s="79">
        <v>1250</v>
      </c>
      <c r="K19" s="79"/>
      <c r="L19" s="79"/>
      <c r="M19" s="79"/>
      <c r="N19" s="79"/>
      <c r="O19" s="78"/>
      <c r="P19" s="78"/>
      <c r="Q19" s="78">
        <v>588</v>
      </c>
      <c r="R19" s="78">
        <v>588</v>
      </c>
      <c r="S19" s="78"/>
      <c r="T19" s="14">
        <f>SUM(B19,E19,H19,K19,N19)</f>
        <v>3200</v>
      </c>
      <c r="U19" s="14">
        <f>SUM(C19,F19,I19,L19,O19,Q19)</f>
        <v>5039</v>
      </c>
      <c r="V19" s="15">
        <f>SUM(D19,G19,J19,M19,P19,R19,S19)</f>
        <v>4937</v>
      </c>
    </row>
    <row r="20" spans="1:22" ht="19.5" customHeight="1">
      <c r="A20" s="610" t="s">
        <v>16</v>
      </c>
      <c r="B20" s="560">
        <v>17100</v>
      </c>
      <c r="C20" s="561">
        <v>17115</v>
      </c>
      <c r="D20" s="561">
        <v>9043</v>
      </c>
      <c r="E20" s="561"/>
      <c r="F20" s="561"/>
      <c r="G20" s="561"/>
      <c r="H20" s="561"/>
      <c r="I20" s="561"/>
      <c r="J20" s="561"/>
      <c r="K20" s="561">
        <v>1798</v>
      </c>
      <c r="L20" s="561">
        <v>3439</v>
      </c>
      <c r="M20" s="561">
        <v>1750</v>
      </c>
      <c r="N20" s="561"/>
      <c r="O20" s="561"/>
      <c r="P20" s="561"/>
      <c r="Q20" s="561">
        <v>826</v>
      </c>
      <c r="R20" s="561">
        <v>826</v>
      </c>
      <c r="S20" s="561">
        <v>-23</v>
      </c>
      <c r="T20" s="562">
        <f t="shared" si="2"/>
        <v>18898</v>
      </c>
      <c r="U20" s="562">
        <f t="shared" si="3"/>
        <v>21380</v>
      </c>
      <c r="V20" s="563">
        <f t="shared" si="1"/>
        <v>11596</v>
      </c>
    </row>
    <row r="21" spans="1:22" s="54" customFormat="1" ht="15.75" customHeight="1" thickBot="1">
      <c r="A21" s="564" t="s">
        <v>70</v>
      </c>
      <c r="B21" s="565">
        <v>9631</v>
      </c>
      <c r="C21" s="566">
        <v>9631</v>
      </c>
      <c r="D21" s="566">
        <v>4432</v>
      </c>
      <c r="E21" s="567"/>
      <c r="F21" s="567"/>
      <c r="G21" s="567"/>
      <c r="H21" s="567"/>
      <c r="I21" s="567"/>
      <c r="J21" s="566"/>
      <c r="K21" s="567"/>
      <c r="L21" s="567"/>
      <c r="M21" s="567"/>
      <c r="N21" s="566"/>
      <c r="O21" s="567"/>
      <c r="P21" s="567"/>
      <c r="Q21" s="567">
        <v>300</v>
      </c>
      <c r="R21" s="567">
        <v>300</v>
      </c>
      <c r="S21" s="567"/>
      <c r="T21" s="568">
        <f t="shared" si="2"/>
        <v>9631</v>
      </c>
      <c r="U21" s="568">
        <f t="shared" si="3"/>
        <v>9931</v>
      </c>
      <c r="V21" s="569">
        <f t="shared" si="1"/>
        <v>4732</v>
      </c>
    </row>
    <row r="22" spans="1:22" s="54" customFormat="1" ht="15.75" customHeight="1" thickBot="1">
      <c r="A22" s="574" t="s">
        <v>17</v>
      </c>
      <c r="B22" s="689">
        <f>B10+B20+B21</f>
        <v>116267</v>
      </c>
      <c r="C22" s="692">
        <f aca="true" t="shared" si="4" ref="C22:V22">C10+C20+C21</f>
        <v>120287</v>
      </c>
      <c r="D22" s="692">
        <f t="shared" si="4"/>
        <v>101758</v>
      </c>
      <c r="E22" s="692">
        <f t="shared" si="4"/>
        <v>0</v>
      </c>
      <c r="F22" s="692">
        <f t="shared" si="4"/>
        <v>0</v>
      </c>
      <c r="G22" s="692">
        <f t="shared" si="4"/>
        <v>0</v>
      </c>
      <c r="H22" s="692">
        <f t="shared" si="4"/>
        <v>9000</v>
      </c>
      <c r="I22" s="692">
        <f t="shared" si="4"/>
        <v>34949</v>
      </c>
      <c r="J22" s="692">
        <f t="shared" si="4"/>
        <v>34948</v>
      </c>
      <c r="K22" s="692">
        <f t="shared" si="4"/>
        <v>1798</v>
      </c>
      <c r="L22" s="692">
        <f t="shared" si="4"/>
        <v>38401</v>
      </c>
      <c r="M22" s="692">
        <f t="shared" si="4"/>
        <v>36713</v>
      </c>
      <c r="N22" s="692">
        <f t="shared" si="4"/>
        <v>0</v>
      </c>
      <c r="O22" s="692">
        <f t="shared" si="4"/>
        <v>0</v>
      </c>
      <c r="P22" s="692">
        <f t="shared" si="4"/>
        <v>0</v>
      </c>
      <c r="Q22" s="692">
        <f t="shared" si="4"/>
        <v>37810</v>
      </c>
      <c r="R22" s="692">
        <f t="shared" si="4"/>
        <v>37810</v>
      </c>
      <c r="S22" s="692">
        <f t="shared" si="4"/>
        <v>-151</v>
      </c>
      <c r="T22" s="692">
        <f t="shared" si="4"/>
        <v>127065</v>
      </c>
      <c r="U22" s="692">
        <f t="shared" si="4"/>
        <v>231447</v>
      </c>
      <c r="V22" s="693">
        <f t="shared" si="4"/>
        <v>211078</v>
      </c>
    </row>
    <row r="23" spans="1:22" s="54" customFormat="1" ht="17.25" customHeight="1" thickBot="1">
      <c r="A23" s="112" t="s">
        <v>71</v>
      </c>
      <c r="B23" s="690"/>
      <c r="C23" s="570"/>
      <c r="D23" s="570"/>
      <c r="E23" s="570"/>
      <c r="F23" s="570"/>
      <c r="G23" s="570"/>
      <c r="H23" s="570"/>
      <c r="I23" s="570"/>
      <c r="J23" s="570"/>
      <c r="K23" s="571">
        <v>76000</v>
      </c>
      <c r="L23" s="571">
        <v>78369</v>
      </c>
      <c r="M23" s="571">
        <v>53462</v>
      </c>
      <c r="N23" s="570"/>
      <c r="O23" s="570"/>
      <c r="P23" s="570"/>
      <c r="Q23" s="570"/>
      <c r="R23" s="570"/>
      <c r="S23" s="570"/>
      <c r="T23" s="572">
        <f>SUM(B23,E23,H23,K23,N23)</f>
        <v>76000</v>
      </c>
      <c r="U23" s="572">
        <f>SUM(C23,F23,I23,L23,O23,Q23)</f>
        <v>78369</v>
      </c>
      <c r="V23" s="573">
        <f>SUM(D23,G23,J23,M23,P23,R23,S23)</f>
        <v>53462</v>
      </c>
    </row>
    <row r="24" spans="1:22" ht="20.25" customHeight="1" thickBot="1">
      <c r="A24" s="109" t="s">
        <v>17</v>
      </c>
      <c r="B24" s="691">
        <f>B22+B23</f>
        <v>116267</v>
      </c>
      <c r="C24" s="96">
        <f aca="true" t="shared" si="5" ref="C24:V24">C22+C23</f>
        <v>120287</v>
      </c>
      <c r="D24" s="96">
        <f t="shared" si="5"/>
        <v>101758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9000</v>
      </c>
      <c r="I24" s="96">
        <f t="shared" si="5"/>
        <v>34949</v>
      </c>
      <c r="J24" s="96">
        <f t="shared" si="5"/>
        <v>34948</v>
      </c>
      <c r="K24" s="96">
        <f t="shared" si="5"/>
        <v>77798</v>
      </c>
      <c r="L24" s="96">
        <f t="shared" si="5"/>
        <v>116770</v>
      </c>
      <c r="M24" s="96">
        <f t="shared" si="5"/>
        <v>90175</v>
      </c>
      <c r="N24" s="96">
        <f t="shared" si="5"/>
        <v>0</v>
      </c>
      <c r="O24" s="96">
        <f t="shared" si="5"/>
        <v>0</v>
      </c>
      <c r="P24" s="96">
        <f t="shared" si="5"/>
        <v>0</v>
      </c>
      <c r="Q24" s="96">
        <f t="shared" si="5"/>
        <v>37810</v>
      </c>
      <c r="R24" s="96">
        <f t="shared" si="5"/>
        <v>37810</v>
      </c>
      <c r="S24" s="96">
        <f t="shared" si="5"/>
        <v>-151</v>
      </c>
      <c r="T24" s="96">
        <f t="shared" si="5"/>
        <v>203065</v>
      </c>
      <c r="U24" s="96">
        <f t="shared" si="5"/>
        <v>309816</v>
      </c>
      <c r="V24" s="97">
        <f t="shared" si="5"/>
        <v>264540</v>
      </c>
    </row>
    <row r="25" spans="1:2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</sheetData>
  <mergeCells count="1">
    <mergeCell ref="A6:V6"/>
  </mergeCells>
  <printOptions/>
  <pageMargins left="0.39" right="0.46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29" sqref="G29"/>
    </sheetView>
  </sheetViews>
  <sheetFormatPr defaultColWidth="9.140625" defaultRowHeight="12.75"/>
  <cols>
    <col min="1" max="1" width="19.8515625" style="0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39"/>
      <c r="I1" s="16" t="s">
        <v>36</v>
      </c>
      <c r="J1" s="12"/>
    </row>
    <row r="2" spans="1:10" ht="12.75">
      <c r="A2" s="1"/>
      <c r="B2" s="1"/>
      <c r="C2" s="1"/>
      <c r="D2" s="1"/>
      <c r="E2" s="1"/>
      <c r="F2" s="1"/>
      <c r="H2" s="39"/>
      <c r="I2" s="51"/>
      <c r="J2" s="50"/>
    </row>
    <row r="3" spans="1:10" ht="12.75">
      <c r="A3" s="1"/>
      <c r="B3" s="1"/>
      <c r="C3" s="1"/>
      <c r="D3" s="1"/>
      <c r="E3" s="1"/>
      <c r="F3" s="1"/>
      <c r="H3" s="39"/>
      <c r="I3" s="16"/>
      <c r="J3" s="2"/>
    </row>
    <row r="4" spans="1:9" ht="12.75">
      <c r="A4" s="1"/>
      <c r="B4" s="1"/>
      <c r="C4" s="1"/>
      <c r="D4" s="1"/>
      <c r="E4" s="1"/>
      <c r="F4" s="1"/>
      <c r="H4" s="39"/>
      <c r="I4" s="16"/>
    </row>
    <row r="5" spans="1:10" ht="19.5">
      <c r="A5" s="10" t="s">
        <v>37</v>
      </c>
      <c r="B5" s="10"/>
      <c r="C5" s="10"/>
      <c r="D5" s="10"/>
      <c r="E5" s="10"/>
      <c r="F5" s="10"/>
      <c r="G5" s="10"/>
      <c r="H5" s="10"/>
      <c r="I5" s="2"/>
      <c r="J5" s="12"/>
    </row>
    <row r="6" spans="1:10" ht="19.5">
      <c r="A6" s="10" t="s">
        <v>77</v>
      </c>
      <c r="B6" s="10"/>
      <c r="C6" s="10"/>
      <c r="D6" s="10"/>
      <c r="E6" s="10"/>
      <c r="F6" s="10"/>
      <c r="G6" s="10"/>
      <c r="H6" s="10"/>
      <c r="I6" s="2"/>
      <c r="J6" s="12"/>
    </row>
    <row r="7" spans="1:10" ht="19.5">
      <c r="A7" s="10"/>
      <c r="B7" s="10"/>
      <c r="C7" s="10"/>
      <c r="D7" s="10"/>
      <c r="E7" s="10"/>
      <c r="F7" s="10"/>
      <c r="G7" s="10"/>
      <c r="H7" s="10"/>
      <c r="I7" s="2"/>
      <c r="J7" s="12"/>
    </row>
    <row r="8" spans="1:10" ht="13.5" thickBot="1">
      <c r="A8" s="1"/>
      <c r="B8" s="1"/>
      <c r="C8" s="1"/>
      <c r="D8" s="1"/>
      <c r="E8" s="1"/>
      <c r="F8" s="1"/>
      <c r="G8" s="1"/>
      <c r="I8" s="1"/>
      <c r="J8" s="8" t="s">
        <v>0</v>
      </c>
    </row>
    <row r="9" spans="1:10" ht="15.75" customHeight="1">
      <c r="A9" s="43" t="s">
        <v>38</v>
      </c>
      <c r="B9" s="41" t="s">
        <v>39</v>
      </c>
      <c r="C9" s="5"/>
      <c r="D9" s="5"/>
      <c r="E9" s="5" t="s">
        <v>40</v>
      </c>
      <c r="F9" s="5"/>
      <c r="G9" s="5"/>
      <c r="H9" s="5" t="s">
        <v>41</v>
      </c>
      <c r="I9" s="44"/>
      <c r="J9" s="45"/>
    </row>
    <row r="10" spans="1:10" ht="15.75" customHeight="1">
      <c r="A10" s="42" t="s">
        <v>42</v>
      </c>
      <c r="B10" s="9" t="s">
        <v>3</v>
      </c>
      <c r="C10" s="4" t="s">
        <v>4</v>
      </c>
      <c r="D10" s="4" t="s">
        <v>2</v>
      </c>
      <c r="E10" s="4" t="s">
        <v>3</v>
      </c>
      <c r="F10" s="4" t="s">
        <v>4</v>
      </c>
      <c r="G10" s="4" t="s">
        <v>2</v>
      </c>
      <c r="H10" s="4" t="s">
        <v>3</v>
      </c>
      <c r="I10" s="4" t="s">
        <v>4</v>
      </c>
      <c r="J10" s="7" t="s">
        <v>2</v>
      </c>
    </row>
    <row r="11" spans="1:10" ht="15.75" customHeight="1" thickBot="1">
      <c r="A11" s="40"/>
      <c r="B11" s="55" t="s">
        <v>18</v>
      </c>
      <c r="C11" s="56"/>
      <c r="D11" s="52"/>
      <c r="E11" s="56" t="s">
        <v>18</v>
      </c>
      <c r="F11" s="56"/>
      <c r="G11" s="52"/>
      <c r="H11" s="56" t="s">
        <v>18</v>
      </c>
      <c r="I11" s="56"/>
      <c r="J11" s="53"/>
    </row>
    <row r="12" spans="1:10" ht="15.75" customHeight="1">
      <c r="A12" s="116" t="s">
        <v>54</v>
      </c>
      <c r="B12" s="117">
        <f>SUM(B13:B21)</f>
        <v>98536</v>
      </c>
      <c r="C12" s="118">
        <f aca="true" t="shared" si="0" ref="C12:J12">SUM(C13:C21)</f>
        <v>200136</v>
      </c>
      <c r="D12" s="118">
        <f t="shared" si="0"/>
        <v>194750</v>
      </c>
      <c r="E12" s="118">
        <f t="shared" si="0"/>
        <v>1403877</v>
      </c>
      <c r="F12" s="118">
        <f t="shared" si="0"/>
        <v>1525928</v>
      </c>
      <c r="G12" s="118">
        <f t="shared" si="0"/>
        <v>1557231</v>
      </c>
      <c r="H12" s="118">
        <f t="shared" si="0"/>
        <v>1502413</v>
      </c>
      <c r="I12" s="118">
        <f t="shared" si="0"/>
        <v>1726064</v>
      </c>
      <c r="J12" s="119">
        <f t="shared" si="0"/>
        <v>1751981</v>
      </c>
    </row>
    <row r="13" spans="1:10" ht="15.75" customHeight="1">
      <c r="A13" s="57" t="s">
        <v>61</v>
      </c>
      <c r="B13" s="113"/>
      <c r="C13" s="114">
        <v>43672</v>
      </c>
      <c r="D13" s="114">
        <v>34515</v>
      </c>
      <c r="E13" s="114"/>
      <c r="F13" s="114">
        <v>738600</v>
      </c>
      <c r="G13" s="114">
        <v>769901</v>
      </c>
      <c r="H13" s="114"/>
      <c r="I13" s="114">
        <f>SUM(C13,F13)</f>
        <v>782272</v>
      </c>
      <c r="J13" s="115">
        <f>SUM(D13,G13)</f>
        <v>804416</v>
      </c>
    </row>
    <row r="14" spans="1:10" ht="15.75" customHeight="1">
      <c r="A14" s="57" t="s">
        <v>62</v>
      </c>
      <c r="B14" s="13">
        <v>14000</v>
      </c>
      <c r="C14" s="11">
        <v>11800</v>
      </c>
      <c r="D14" s="11">
        <v>11800</v>
      </c>
      <c r="E14" s="11">
        <v>205655</v>
      </c>
      <c r="F14" s="11">
        <v>124079</v>
      </c>
      <c r="G14" s="11">
        <v>124079</v>
      </c>
      <c r="H14" s="11">
        <f aca="true" t="shared" si="1" ref="H14:H23">SUM(B14,E14)</f>
        <v>219655</v>
      </c>
      <c r="I14" s="11">
        <f aca="true" t="shared" si="2" ref="I14:I23">SUM(C14,F14)</f>
        <v>135879</v>
      </c>
      <c r="J14" s="48">
        <f aca="true" t="shared" si="3" ref="J14:J23">SUM(D14,G14)</f>
        <v>135879</v>
      </c>
    </row>
    <row r="15" spans="1:10" s="54" customFormat="1" ht="15.75" customHeight="1">
      <c r="A15" s="57" t="s">
        <v>73</v>
      </c>
      <c r="B15" s="13">
        <v>5824</v>
      </c>
      <c r="C15" s="11">
        <v>6342</v>
      </c>
      <c r="D15" s="11">
        <v>6343</v>
      </c>
      <c r="E15" s="11">
        <v>28703</v>
      </c>
      <c r="F15" s="11">
        <v>11993</v>
      </c>
      <c r="G15" s="11">
        <v>11993</v>
      </c>
      <c r="H15" s="11">
        <f t="shared" si="1"/>
        <v>34527</v>
      </c>
      <c r="I15" s="11">
        <f t="shared" si="2"/>
        <v>18335</v>
      </c>
      <c r="J15" s="48">
        <f t="shared" si="3"/>
        <v>18336</v>
      </c>
    </row>
    <row r="16" spans="1:10" ht="15.75" customHeight="1">
      <c r="A16" s="57" t="s">
        <v>64</v>
      </c>
      <c r="B16" s="13">
        <v>33473</v>
      </c>
      <c r="C16" s="11">
        <v>48093</v>
      </c>
      <c r="D16" s="11">
        <v>47982</v>
      </c>
      <c r="E16" s="11">
        <v>587661</v>
      </c>
      <c r="F16" s="11">
        <v>329594</v>
      </c>
      <c r="G16" s="11">
        <v>329594</v>
      </c>
      <c r="H16" s="11">
        <f t="shared" si="1"/>
        <v>621134</v>
      </c>
      <c r="I16" s="11">
        <f t="shared" si="2"/>
        <v>377687</v>
      </c>
      <c r="J16" s="48">
        <f t="shared" si="3"/>
        <v>377576</v>
      </c>
    </row>
    <row r="17" spans="1:10" ht="15.75" customHeight="1">
      <c r="A17" s="57" t="s">
        <v>74</v>
      </c>
      <c r="B17" s="13">
        <v>980</v>
      </c>
      <c r="C17" s="11">
        <v>3690</v>
      </c>
      <c r="D17" s="11">
        <v>3690</v>
      </c>
      <c r="E17" s="11">
        <v>109597</v>
      </c>
      <c r="F17" s="11">
        <v>60307</v>
      </c>
      <c r="G17" s="11">
        <v>60307</v>
      </c>
      <c r="H17" s="11">
        <f t="shared" si="1"/>
        <v>110577</v>
      </c>
      <c r="I17" s="11">
        <f t="shared" si="2"/>
        <v>63997</v>
      </c>
      <c r="J17" s="48">
        <f t="shared" si="3"/>
        <v>63997</v>
      </c>
    </row>
    <row r="18" spans="1:10" ht="15.75" customHeight="1">
      <c r="A18" s="57" t="s">
        <v>66</v>
      </c>
      <c r="B18" s="13">
        <v>38659</v>
      </c>
      <c r="C18" s="11">
        <v>66247</v>
      </c>
      <c r="D18" s="11">
        <v>66230</v>
      </c>
      <c r="E18" s="11">
        <v>380477</v>
      </c>
      <c r="F18" s="11">
        <v>211272</v>
      </c>
      <c r="G18" s="11">
        <v>211273</v>
      </c>
      <c r="H18" s="11">
        <f t="shared" si="1"/>
        <v>419136</v>
      </c>
      <c r="I18" s="11">
        <f t="shared" si="2"/>
        <v>277519</v>
      </c>
      <c r="J18" s="48">
        <f t="shared" si="3"/>
        <v>277503</v>
      </c>
    </row>
    <row r="19" spans="1:10" ht="15.75" customHeight="1">
      <c r="A19" s="57" t="s">
        <v>75</v>
      </c>
      <c r="B19" s="13">
        <v>1700</v>
      </c>
      <c r="C19" s="11">
        <v>12614</v>
      </c>
      <c r="D19" s="11">
        <v>16614</v>
      </c>
      <c r="E19" s="11">
        <v>46182</v>
      </c>
      <c r="F19" s="11">
        <v>23677</v>
      </c>
      <c r="G19" s="11">
        <v>23677</v>
      </c>
      <c r="H19" s="11">
        <f t="shared" si="1"/>
        <v>47882</v>
      </c>
      <c r="I19" s="11">
        <f t="shared" si="2"/>
        <v>36291</v>
      </c>
      <c r="J19" s="48">
        <f t="shared" si="3"/>
        <v>40291</v>
      </c>
    </row>
    <row r="20" spans="1:10" s="54" customFormat="1" ht="15" customHeight="1">
      <c r="A20" s="57" t="s">
        <v>68</v>
      </c>
      <c r="B20" s="13">
        <v>700</v>
      </c>
      <c r="C20" s="11">
        <v>2639</v>
      </c>
      <c r="D20" s="11">
        <v>2639</v>
      </c>
      <c r="E20" s="11">
        <v>27549</v>
      </c>
      <c r="F20" s="11">
        <v>15017</v>
      </c>
      <c r="G20" s="11">
        <v>15017</v>
      </c>
      <c r="H20" s="11">
        <f t="shared" si="1"/>
        <v>28249</v>
      </c>
      <c r="I20" s="11">
        <f t="shared" si="2"/>
        <v>17656</v>
      </c>
      <c r="J20" s="48">
        <f t="shared" si="3"/>
        <v>17656</v>
      </c>
    </row>
    <row r="21" spans="1:10" s="54" customFormat="1" ht="15" customHeight="1">
      <c r="A21" s="57" t="s">
        <v>69</v>
      </c>
      <c r="B21" s="13">
        <v>3200</v>
      </c>
      <c r="C21" s="11">
        <v>5039</v>
      </c>
      <c r="D21" s="11">
        <v>4937</v>
      </c>
      <c r="E21" s="11">
        <v>18053</v>
      </c>
      <c r="F21" s="11">
        <v>11389</v>
      </c>
      <c r="G21" s="11">
        <v>11390</v>
      </c>
      <c r="H21" s="11">
        <f>SUM(B21,E21)</f>
        <v>21253</v>
      </c>
      <c r="I21" s="11">
        <f>SUM(C21,F21)</f>
        <v>16428</v>
      </c>
      <c r="J21" s="48">
        <f>SUM(D21,G21)</f>
        <v>16327</v>
      </c>
    </row>
    <row r="22" spans="1:10" ht="15.75" customHeight="1">
      <c r="A22" s="611" t="s">
        <v>43</v>
      </c>
      <c r="B22" s="575">
        <v>18898</v>
      </c>
      <c r="C22" s="576">
        <v>21380</v>
      </c>
      <c r="D22" s="576">
        <v>11596</v>
      </c>
      <c r="E22" s="576">
        <v>95456</v>
      </c>
      <c r="F22" s="576">
        <v>75958</v>
      </c>
      <c r="G22" s="576">
        <v>78144</v>
      </c>
      <c r="H22" s="576">
        <f t="shared" si="1"/>
        <v>114354</v>
      </c>
      <c r="I22" s="576">
        <f t="shared" si="2"/>
        <v>97338</v>
      </c>
      <c r="J22" s="577">
        <f t="shared" si="3"/>
        <v>89740</v>
      </c>
    </row>
    <row r="23" spans="1:10" s="54" customFormat="1" ht="15.75" customHeight="1" thickBot="1">
      <c r="A23" s="578" t="s">
        <v>70</v>
      </c>
      <c r="B23" s="579">
        <v>9631</v>
      </c>
      <c r="C23" s="580">
        <v>9931</v>
      </c>
      <c r="D23" s="580">
        <v>4732</v>
      </c>
      <c r="E23" s="580">
        <v>34209</v>
      </c>
      <c r="F23" s="580">
        <v>28642</v>
      </c>
      <c r="G23" s="580">
        <v>26456</v>
      </c>
      <c r="H23" s="580">
        <f t="shared" si="1"/>
        <v>43840</v>
      </c>
      <c r="I23" s="580">
        <f t="shared" si="2"/>
        <v>38573</v>
      </c>
      <c r="J23" s="581">
        <f t="shared" si="3"/>
        <v>31188</v>
      </c>
    </row>
    <row r="24" spans="1:10" s="54" customFormat="1" ht="15.75" customHeight="1" thickBot="1">
      <c r="A24" s="574" t="s">
        <v>17</v>
      </c>
      <c r="B24" s="694">
        <f>B12+B22+B23</f>
        <v>127065</v>
      </c>
      <c r="C24" s="694">
        <f aca="true" t="shared" si="4" ref="C24:J24">C12+C22+C23</f>
        <v>231447</v>
      </c>
      <c r="D24" s="694">
        <f t="shared" si="4"/>
        <v>211078</v>
      </c>
      <c r="E24" s="694">
        <f t="shared" si="4"/>
        <v>1533542</v>
      </c>
      <c r="F24" s="694">
        <f t="shared" si="4"/>
        <v>1630528</v>
      </c>
      <c r="G24" s="694">
        <f t="shared" si="4"/>
        <v>1661831</v>
      </c>
      <c r="H24" s="694">
        <f t="shared" si="4"/>
        <v>1660607</v>
      </c>
      <c r="I24" s="694">
        <f t="shared" si="4"/>
        <v>1861975</v>
      </c>
      <c r="J24" s="694">
        <f t="shared" si="4"/>
        <v>1872909</v>
      </c>
    </row>
    <row r="25" spans="1:10" s="54" customFormat="1" ht="15.75" customHeight="1" thickBot="1">
      <c r="A25" s="112" t="s">
        <v>72</v>
      </c>
      <c r="B25" s="695">
        <v>76000</v>
      </c>
      <c r="C25" s="695">
        <v>78369</v>
      </c>
      <c r="D25" s="695">
        <v>53462</v>
      </c>
      <c r="E25" s="695">
        <v>18057</v>
      </c>
      <c r="F25" s="695">
        <v>15024</v>
      </c>
      <c r="G25" s="695">
        <v>15023</v>
      </c>
      <c r="H25" s="695">
        <f>SUM(B25,E25)</f>
        <v>94057</v>
      </c>
      <c r="I25" s="695">
        <f>SUM(C25,F25)</f>
        <v>93393</v>
      </c>
      <c r="J25" s="695">
        <f>SUM(D25,G25)</f>
        <v>68485</v>
      </c>
    </row>
    <row r="26" spans="1:10" ht="30" customHeight="1" thickBot="1">
      <c r="A26" s="63" t="s">
        <v>17</v>
      </c>
      <c r="B26" s="696">
        <f>B24+B25</f>
        <v>203065</v>
      </c>
      <c r="C26" s="696">
        <f aca="true" t="shared" si="5" ref="C26:J26">C24+C25</f>
        <v>309816</v>
      </c>
      <c r="D26" s="696">
        <f t="shared" si="5"/>
        <v>264540</v>
      </c>
      <c r="E26" s="696">
        <f t="shared" si="5"/>
        <v>1551599</v>
      </c>
      <c r="F26" s="696">
        <f t="shared" si="5"/>
        <v>1645552</v>
      </c>
      <c r="G26" s="696">
        <f t="shared" si="5"/>
        <v>1676854</v>
      </c>
      <c r="H26" s="696">
        <f t="shared" si="5"/>
        <v>1754664</v>
      </c>
      <c r="I26" s="696">
        <f t="shared" si="5"/>
        <v>1955368</v>
      </c>
      <c r="J26" s="696">
        <f t="shared" si="5"/>
        <v>1941394</v>
      </c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7">
      <pane xSplit="2" ySplit="4" topLeftCell="E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S15" sqref="S15"/>
    </sheetView>
  </sheetViews>
  <sheetFormatPr defaultColWidth="9.140625" defaultRowHeight="12.75"/>
  <cols>
    <col min="1" max="1" width="7.8515625" style="23" customWidth="1"/>
    <col min="2" max="2" width="0.13671875" style="0" hidden="1" customWidth="1"/>
    <col min="3" max="3" width="8.57421875" style="23" customWidth="1"/>
    <col min="4" max="4" width="7.57421875" style="23" bestFit="1" customWidth="1"/>
    <col min="5" max="5" width="7.8515625" style="23" bestFit="1" customWidth="1"/>
    <col min="6" max="8" width="6.7109375" style="23" bestFit="1" customWidth="1"/>
    <col min="9" max="10" width="6.28125" style="23" customWidth="1"/>
    <col min="11" max="11" width="6.57421875" style="23" bestFit="1" customWidth="1"/>
    <col min="12" max="12" width="5.00390625" style="23" customWidth="1"/>
    <col min="13" max="14" width="5.7109375" style="23" bestFit="1" customWidth="1"/>
    <col min="15" max="16" width="3.8515625" style="23" customWidth="1"/>
    <col min="17" max="17" width="3.7109375" style="23" customWidth="1"/>
    <col min="18" max="19" width="5.57421875" style="23" customWidth="1"/>
    <col min="20" max="20" width="5.7109375" style="23" bestFit="1" customWidth="1"/>
    <col min="21" max="21" width="5.421875" style="23" bestFit="1" customWidth="1"/>
    <col min="22" max="23" width="7.8515625" style="23" bestFit="1" customWidth="1"/>
    <col min="24" max="24" width="7.57421875" style="23" customWidth="1"/>
  </cols>
  <sheetData>
    <row r="1" spans="1:25" ht="12.75">
      <c r="A1" s="18"/>
      <c r="B1" s="1"/>
      <c r="C1" s="18"/>
      <c r="D1" s="18"/>
      <c r="E1" s="18"/>
      <c r="F1" s="18"/>
      <c r="G1" s="18"/>
      <c r="H1" s="18"/>
      <c r="I1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7" t="s">
        <v>46</v>
      </c>
      <c r="W1" s="12"/>
      <c r="X1" s="47"/>
      <c r="Y1" s="1"/>
    </row>
    <row r="2" spans="1:25" ht="12.75">
      <c r="A2" s="18"/>
      <c r="B2" s="1"/>
      <c r="C2" s="18"/>
      <c r="D2" s="18"/>
      <c r="E2" s="18"/>
      <c r="F2" s="18"/>
      <c r="G2" s="18"/>
      <c r="H2" s="18"/>
      <c r="I2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51"/>
      <c r="W2" s="50"/>
      <c r="X2" s="20"/>
      <c r="Y2" s="1"/>
    </row>
    <row r="3" spans="1:25" ht="12.75">
      <c r="A3" s="18"/>
      <c r="B3" s="1"/>
      <c r="C3" s="18"/>
      <c r="D3" s="18"/>
      <c r="E3" s="18"/>
      <c r="F3" s="18"/>
      <c r="G3" s="18"/>
      <c r="H3" s="18"/>
      <c r="I3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6"/>
      <c r="W3" s="2"/>
      <c r="X3" s="20"/>
      <c r="Y3" s="1"/>
    </row>
    <row r="4" spans="1:25" ht="19.5">
      <c r="A4" s="10" t="s">
        <v>19</v>
      </c>
      <c r="B4" s="1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1"/>
    </row>
    <row r="5" spans="1:25" ht="19.5">
      <c r="A5" s="10" t="s">
        <v>78</v>
      </c>
      <c r="B5" s="1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"/>
    </row>
    <row r="6" spans="1:25" ht="19.5">
      <c r="A6" s="21"/>
      <c r="B6" s="1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1"/>
    </row>
    <row r="7" spans="1:25" ht="13.5" thickBot="1">
      <c r="A7" s="18"/>
      <c r="B7" s="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/>
      <c r="W7" s="22"/>
      <c r="X7" s="47" t="s">
        <v>0</v>
      </c>
      <c r="Y7" s="1"/>
    </row>
    <row r="8" spans="1:25" ht="16.5" customHeight="1">
      <c r="A8" s="25" t="s">
        <v>20</v>
      </c>
      <c r="B8" s="26" t="s">
        <v>21</v>
      </c>
      <c r="C8" s="27" t="s">
        <v>22</v>
      </c>
      <c r="D8" s="27"/>
      <c r="E8" s="27"/>
      <c r="F8" s="27" t="s">
        <v>23</v>
      </c>
      <c r="G8" s="27"/>
      <c r="H8" s="27"/>
      <c r="I8" s="707" t="s">
        <v>24</v>
      </c>
      <c r="J8" s="708"/>
      <c r="K8" s="709"/>
      <c r="L8" s="710" t="s">
        <v>25</v>
      </c>
      <c r="M8" s="711"/>
      <c r="N8" s="712"/>
      <c r="O8" s="707" t="s">
        <v>26</v>
      </c>
      <c r="P8" s="708"/>
      <c r="Q8" s="709"/>
      <c r="R8" s="707" t="s">
        <v>57</v>
      </c>
      <c r="S8" s="708"/>
      <c r="T8" s="709"/>
      <c r="U8" s="28" t="s">
        <v>27</v>
      </c>
      <c r="V8" s="27" t="s">
        <v>28</v>
      </c>
      <c r="W8" s="27"/>
      <c r="X8" s="29"/>
      <c r="Y8" s="1"/>
    </row>
    <row r="9" spans="1:25" ht="17.25" customHeight="1">
      <c r="A9" s="30" t="s">
        <v>29</v>
      </c>
      <c r="B9" s="31" t="s">
        <v>30</v>
      </c>
      <c r="C9" s="32" t="s">
        <v>3</v>
      </c>
      <c r="D9" s="32" t="s">
        <v>13</v>
      </c>
      <c r="E9" s="32" t="s">
        <v>14</v>
      </c>
      <c r="F9" s="32" t="s">
        <v>3</v>
      </c>
      <c r="G9" s="32" t="s">
        <v>13</v>
      </c>
      <c r="H9" s="32" t="s">
        <v>14</v>
      </c>
      <c r="I9" s="32" t="s">
        <v>3</v>
      </c>
      <c r="J9" s="32" t="s">
        <v>13</v>
      </c>
      <c r="K9" s="32" t="s">
        <v>14</v>
      </c>
      <c r="L9" s="32" t="s">
        <v>50</v>
      </c>
      <c r="M9" s="32" t="s">
        <v>49</v>
      </c>
      <c r="N9" s="32" t="s">
        <v>14</v>
      </c>
      <c r="O9" s="32" t="s">
        <v>50</v>
      </c>
      <c r="P9" s="32" t="s">
        <v>13</v>
      </c>
      <c r="Q9" s="32" t="s">
        <v>14</v>
      </c>
      <c r="R9" s="32" t="s">
        <v>50</v>
      </c>
      <c r="S9" s="32" t="s">
        <v>13</v>
      </c>
      <c r="T9" s="32" t="s">
        <v>14</v>
      </c>
      <c r="U9" s="32" t="s">
        <v>31</v>
      </c>
      <c r="V9" s="32" t="s">
        <v>3</v>
      </c>
      <c r="W9" s="32" t="s">
        <v>13</v>
      </c>
      <c r="X9" s="33" t="s">
        <v>14</v>
      </c>
      <c r="Y9" s="1"/>
    </row>
    <row r="10" spans="1:25" ht="15.75" customHeight="1" thickBot="1">
      <c r="A10" s="34"/>
      <c r="B10" s="35"/>
      <c r="C10" s="36" t="s">
        <v>18</v>
      </c>
      <c r="D10" s="36"/>
      <c r="E10" s="37"/>
      <c r="F10" s="36" t="s">
        <v>18</v>
      </c>
      <c r="G10" s="36"/>
      <c r="H10" s="37"/>
      <c r="I10" s="49" t="s">
        <v>18</v>
      </c>
      <c r="J10" s="36"/>
      <c r="K10" s="37"/>
      <c r="L10" s="713" t="s">
        <v>18</v>
      </c>
      <c r="M10" s="714"/>
      <c r="N10" s="69"/>
      <c r="O10" s="36" t="s">
        <v>18</v>
      </c>
      <c r="P10" s="36"/>
      <c r="Q10" s="37"/>
      <c r="R10" s="705" t="s">
        <v>53</v>
      </c>
      <c r="S10" s="706"/>
      <c r="T10" s="37"/>
      <c r="U10" s="37"/>
      <c r="V10" s="36" t="s">
        <v>18</v>
      </c>
      <c r="W10" s="36"/>
      <c r="X10" s="38"/>
      <c r="Y10" s="1"/>
    </row>
    <row r="11" spans="1:25" ht="15.75" customHeight="1">
      <c r="A11" s="82" t="s">
        <v>55</v>
      </c>
      <c r="B11" s="81"/>
      <c r="C11" s="83"/>
      <c r="D11" s="84">
        <v>44874</v>
      </c>
      <c r="E11" s="85">
        <v>44875</v>
      </c>
      <c r="F11" s="98"/>
      <c r="G11" s="84">
        <v>15207</v>
      </c>
      <c r="H11" s="85">
        <v>15207</v>
      </c>
      <c r="I11" s="98"/>
      <c r="J11" s="98">
        <v>68459</v>
      </c>
      <c r="K11" s="98">
        <v>68459</v>
      </c>
      <c r="L11" s="98"/>
      <c r="M11" s="99">
        <v>2128</v>
      </c>
      <c r="N11" s="98">
        <v>2121</v>
      </c>
      <c r="O11" s="98"/>
      <c r="P11" s="99"/>
      <c r="Q11" s="98"/>
      <c r="R11" s="98"/>
      <c r="S11" s="99"/>
      <c r="T11" s="98"/>
      <c r="U11" s="98">
        <v>371</v>
      </c>
      <c r="V11" s="98">
        <f>SUM(C11,F11,I11,L11,O11,R11)</f>
        <v>0</v>
      </c>
      <c r="W11" s="98">
        <f>SUM(D11,G11,J11,M11,P11,S11)</f>
        <v>130668</v>
      </c>
      <c r="X11" s="100">
        <f>SUM(E11,H11,K11,N11,Q11,T11,U11)</f>
        <v>131033</v>
      </c>
      <c r="Y11" s="1"/>
    </row>
    <row r="12" spans="1:25" ht="18" customHeight="1">
      <c r="A12" s="58" t="s">
        <v>32</v>
      </c>
      <c r="B12" s="59">
        <v>63257</v>
      </c>
      <c r="C12" s="86">
        <v>139927</v>
      </c>
      <c r="D12" s="87">
        <v>147947</v>
      </c>
      <c r="E12" s="87">
        <v>147702</v>
      </c>
      <c r="F12" s="87">
        <v>45601</v>
      </c>
      <c r="G12" s="87">
        <v>48430</v>
      </c>
      <c r="H12" s="87">
        <v>48431</v>
      </c>
      <c r="I12" s="87">
        <v>34127</v>
      </c>
      <c r="J12" s="87">
        <v>30414</v>
      </c>
      <c r="K12" s="87">
        <v>30478</v>
      </c>
      <c r="L12" s="87"/>
      <c r="M12" s="87">
        <v>700</v>
      </c>
      <c r="N12" s="87">
        <v>636</v>
      </c>
      <c r="O12" s="87"/>
      <c r="P12" s="87"/>
      <c r="Q12" s="87"/>
      <c r="R12" s="87"/>
      <c r="S12" s="87"/>
      <c r="T12" s="87"/>
      <c r="U12" s="87">
        <v>1710</v>
      </c>
      <c r="V12" s="87">
        <f>SUM(C12,F12,I12,L12,O12,R12)</f>
        <v>219655</v>
      </c>
      <c r="W12" s="87">
        <f>SUM(D12,G12,J12,M12,P12,S12)</f>
        <v>227491</v>
      </c>
      <c r="X12" s="88">
        <f>SUM(E12,H12,K12,N12,Q12,T12,U12)</f>
        <v>228957</v>
      </c>
      <c r="Y12" s="1"/>
    </row>
    <row r="13" spans="1:25" s="54" customFormat="1" ht="18" customHeight="1">
      <c r="A13" s="24" t="s">
        <v>58</v>
      </c>
      <c r="B13" s="60"/>
      <c r="C13" s="89">
        <v>23742</v>
      </c>
      <c r="D13" s="90">
        <v>22381</v>
      </c>
      <c r="E13" s="90">
        <v>22381</v>
      </c>
      <c r="F13" s="90">
        <v>7393</v>
      </c>
      <c r="G13" s="90">
        <v>7224</v>
      </c>
      <c r="H13" s="90">
        <v>7224</v>
      </c>
      <c r="I13" s="90">
        <v>3392</v>
      </c>
      <c r="J13" s="90">
        <v>2391</v>
      </c>
      <c r="K13" s="90">
        <v>2391</v>
      </c>
      <c r="L13" s="90"/>
      <c r="M13" s="90"/>
      <c r="N13" s="90"/>
      <c r="O13" s="90"/>
      <c r="P13" s="90"/>
      <c r="Q13" s="90"/>
      <c r="R13" s="90"/>
      <c r="S13" s="90"/>
      <c r="T13" s="90"/>
      <c r="U13" s="90">
        <v>68</v>
      </c>
      <c r="V13" s="87">
        <f aca="true" t="shared" si="0" ref="V13:V21">SUM(C13,F13,I13,L13,O13,R13)</f>
        <v>34527</v>
      </c>
      <c r="W13" s="87">
        <f aca="true" t="shared" si="1" ref="W13:W21">SUM(D13,G13,J13,M13,P13,S13)</f>
        <v>31996</v>
      </c>
      <c r="X13" s="88">
        <f aca="true" t="shared" si="2" ref="X13:X21">SUM(E13,H13,K13,N13,Q13,T13,U13)</f>
        <v>32064</v>
      </c>
      <c r="Y13" s="61"/>
    </row>
    <row r="14" spans="1:25" ht="18" customHeight="1">
      <c r="A14" s="24" t="s">
        <v>56</v>
      </c>
      <c r="B14" s="62">
        <v>80055</v>
      </c>
      <c r="C14" s="89">
        <v>392274</v>
      </c>
      <c r="D14" s="90">
        <v>397493</v>
      </c>
      <c r="E14" s="90">
        <v>406909</v>
      </c>
      <c r="F14" s="90">
        <v>129341</v>
      </c>
      <c r="G14" s="90">
        <v>127804</v>
      </c>
      <c r="H14" s="90">
        <v>131686</v>
      </c>
      <c r="I14" s="90">
        <v>88144</v>
      </c>
      <c r="J14" s="90">
        <v>76833</v>
      </c>
      <c r="K14" s="90">
        <v>77948</v>
      </c>
      <c r="L14" s="90"/>
      <c r="M14" s="90">
        <v>3592</v>
      </c>
      <c r="N14" s="90">
        <v>3254</v>
      </c>
      <c r="O14" s="90"/>
      <c r="P14" s="90"/>
      <c r="Q14" s="90"/>
      <c r="R14" s="90">
        <v>11375</v>
      </c>
      <c r="S14" s="90">
        <v>11833</v>
      </c>
      <c r="T14" s="90">
        <v>11058</v>
      </c>
      <c r="U14" s="90">
        <v>2978</v>
      </c>
      <c r="V14" s="87">
        <f t="shared" si="0"/>
        <v>621134</v>
      </c>
      <c r="W14" s="87">
        <f t="shared" si="1"/>
        <v>617555</v>
      </c>
      <c r="X14" s="88">
        <f t="shared" si="2"/>
        <v>633833</v>
      </c>
      <c r="Y14" s="1"/>
    </row>
    <row r="15" spans="1:25" ht="18" customHeight="1">
      <c r="A15" s="24" t="s">
        <v>33</v>
      </c>
      <c r="B15" s="62">
        <v>36964</v>
      </c>
      <c r="C15" s="89">
        <v>72992</v>
      </c>
      <c r="D15" s="90">
        <v>79758</v>
      </c>
      <c r="E15" s="90">
        <v>79758</v>
      </c>
      <c r="F15" s="90">
        <v>24009</v>
      </c>
      <c r="G15" s="90">
        <v>25771</v>
      </c>
      <c r="H15" s="90">
        <v>25771</v>
      </c>
      <c r="I15" s="90">
        <v>12031</v>
      </c>
      <c r="J15" s="90">
        <v>11705</v>
      </c>
      <c r="K15" s="90">
        <v>11659</v>
      </c>
      <c r="L15" s="90"/>
      <c r="M15" s="90">
        <v>346</v>
      </c>
      <c r="N15" s="90">
        <v>276</v>
      </c>
      <c r="O15" s="90"/>
      <c r="P15" s="90"/>
      <c r="Q15" s="90"/>
      <c r="R15" s="90">
        <v>1545</v>
      </c>
      <c r="S15" s="90">
        <v>1545</v>
      </c>
      <c r="T15" s="90">
        <v>1661</v>
      </c>
      <c r="U15" s="90">
        <v>30</v>
      </c>
      <c r="V15" s="87">
        <f t="shared" si="0"/>
        <v>110577</v>
      </c>
      <c r="W15" s="87">
        <f t="shared" si="1"/>
        <v>119125</v>
      </c>
      <c r="X15" s="88">
        <f t="shared" si="2"/>
        <v>119155</v>
      </c>
      <c r="Y15" s="1"/>
    </row>
    <row r="16" spans="1:25" ht="18" customHeight="1">
      <c r="A16" s="24" t="s">
        <v>34</v>
      </c>
      <c r="B16" s="62">
        <v>173339</v>
      </c>
      <c r="C16" s="89">
        <v>242718</v>
      </c>
      <c r="D16" s="90">
        <v>254278</v>
      </c>
      <c r="E16" s="90">
        <v>254279</v>
      </c>
      <c r="F16" s="90">
        <v>79760</v>
      </c>
      <c r="G16" s="90">
        <v>83207</v>
      </c>
      <c r="H16" s="90">
        <v>83207</v>
      </c>
      <c r="I16" s="90">
        <v>84323</v>
      </c>
      <c r="J16" s="90">
        <v>88231</v>
      </c>
      <c r="K16" s="90">
        <v>88230</v>
      </c>
      <c r="L16" s="90">
        <v>9000</v>
      </c>
      <c r="M16" s="90">
        <v>47553</v>
      </c>
      <c r="N16" s="90">
        <v>20472</v>
      </c>
      <c r="O16" s="90"/>
      <c r="P16" s="90"/>
      <c r="Q16" s="90"/>
      <c r="R16" s="90">
        <v>3335</v>
      </c>
      <c r="S16" s="90">
        <v>3335</v>
      </c>
      <c r="T16" s="90">
        <v>4410</v>
      </c>
      <c r="U16" s="90">
        <v>797</v>
      </c>
      <c r="V16" s="87">
        <f t="shared" si="0"/>
        <v>419136</v>
      </c>
      <c r="W16" s="87">
        <f t="shared" si="1"/>
        <v>476604</v>
      </c>
      <c r="X16" s="88">
        <f t="shared" si="2"/>
        <v>451395</v>
      </c>
      <c r="Y16" s="1"/>
    </row>
    <row r="17" spans="1:25" ht="18" customHeight="1">
      <c r="A17" s="24" t="s">
        <v>48</v>
      </c>
      <c r="B17" s="62">
        <v>22253</v>
      </c>
      <c r="C17" s="89">
        <v>26529</v>
      </c>
      <c r="D17" s="90">
        <v>24042</v>
      </c>
      <c r="E17" s="90">
        <v>24043</v>
      </c>
      <c r="F17" s="90">
        <v>8796</v>
      </c>
      <c r="G17" s="90">
        <v>8140</v>
      </c>
      <c r="H17" s="90">
        <v>8139</v>
      </c>
      <c r="I17" s="90">
        <v>12557</v>
      </c>
      <c r="J17" s="90">
        <v>28404</v>
      </c>
      <c r="K17" s="90">
        <v>25433</v>
      </c>
      <c r="L17" s="90"/>
      <c r="M17" s="90">
        <v>5774</v>
      </c>
      <c r="N17" s="90">
        <v>3935</v>
      </c>
      <c r="O17" s="90"/>
      <c r="P17" s="90"/>
      <c r="Q17" s="90"/>
      <c r="R17" s="90"/>
      <c r="S17" s="90"/>
      <c r="T17" s="90"/>
      <c r="U17" s="90">
        <v>362</v>
      </c>
      <c r="V17" s="87">
        <f t="shared" si="0"/>
        <v>47882</v>
      </c>
      <c r="W17" s="87">
        <f t="shared" si="1"/>
        <v>66360</v>
      </c>
      <c r="X17" s="88">
        <f t="shared" si="2"/>
        <v>61912</v>
      </c>
      <c r="Y17" s="1"/>
    </row>
    <row r="18" spans="1:25" s="54" customFormat="1" ht="18" customHeight="1">
      <c r="A18" s="24" t="s">
        <v>59</v>
      </c>
      <c r="B18" s="60">
        <v>12828</v>
      </c>
      <c r="C18" s="101">
        <v>20361</v>
      </c>
      <c r="D18" s="102">
        <v>19343</v>
      </c>
      <c r="E18" s="102">
        <v>19342</v>
      </c>
      <c r="F18" s="102">
        <v>6651</v>
      </c>
      <c r="G18" s="102">
        <v>6327</v>
      </c>
      <c r="H18" s="102">
        <v>6328</v>
      </c>
      <c r="I18" s="102">
        <v>1237</v>
      </c>
      <c r="J18" s="102">
        <v>5491</v>
      </c>
      <c r="K18" s="102">
        <v>5061</v>
      </c>
      <c r="L18" s="102"/>
      <c r="M18" s="102">
        <v>459</v>
      </c>
      <c r="N18" s="102">
        <v>890</v>
      </c>
      <c r="O18" s="102"/>
      <c r="P18" s="102"/>
      <c r="Q18" s="102"/>
      <c r="R18" s="102"/>
      <c r="S18" s="102"/>
      <c r="T18" s="90"/>
      <c r="U18" s="90">
        <v>130</v>
      </c>
      <c r="V18" s="87">
        <f t="shared" si="0"/>
        <v>28249</v>
      </c>
      <c r="W18" s="87">
        <f t="shared" si="1"/>
        <v>31620</v>
      </c>
      <c r="X18" s="88">
        <f t="shared" si="2"/>
        <v>31751</v>
      </c>
      <c r="Y18" s="61"/>
    </row>
    <row r="19" spans="1:25" s="54" customFormat="1" ht="18" customHeight="1">
      <c r="A19" s="24" t="s">
        <v>60</v>
      </c>
      <c r="B19" s="60"/>
      <c r="C19" s="101">
        <v>10613</v>
      </c>
      <c r="D19" s="102">
        <v>11507</v>
      </c>
      <c r="E19" s="102">
        <v>11513</v>
      </c>
      <c r="F19" s="102">
        <v>3560</v>
      </c>
      <c r="G19" s="102">
        <v>3212</v>
      </c>
      <c r="H19" s="102">
        <v>3289</v>
      </c>
      <c r="I19" s="102">
        <v>7080</v>
      </c>
      <c r="J19" s="102">
        <v>8176</v>
      </c>
      <c r="K19" s="102">
        <v>8093</v>
      </c>
      <c r="L19" s="102"/>
      <c r="M19" s="102">
        <v>1750</v>
      </c>
      <c r="N19" s="102">
        <v>3000</v>
      </c>
      <c r="O19" s="102"/>
      <c r="P19" s="102"/>
      <c r="Q19" s="102"/>
      <c r="R19" s="102"/>
      <c r="S19" s="102"/>
      <c r="T19" s="90"/>
      <c r="U19" s="90"/>
      <c r="V19" s="87">
        <f t="shared" si="0"/>
        <v>21253</v>
      </c>
      <c r="W19" s="87">
        <f t="shared" si="1"/>
        <v>24645</v>
      </c>
      <c r="X19" s="88">
        <f t="shared" si="2"/>
        <v>25895</v>
      </c>
      <c r="Y19" s="61"/>
    </row>
    <row r="20" spans="1:25" ht="18" customHeight="1">
      <c r="A20" s="24" t="s">
        <v>35</v>
      </c>
      <c r="B20" s="62">
        <v>13708</v>
      </c>
      <c r="C20" s="89">
        <v>66555</v>
      </c>
      <c r="D20" s="90">
        <v>59617</v>
      </c>
      <c r="E20" s="90">
        <v>53656</v>
      </c>
      <c r="F20" s="90">
        <v>21108</v>
      </c>
      <c r="G20" s="90">
        <v>18532</v>
      </c>
      <c r="H20" s="90">
        <v>16577</v>
      </c>
      <c r="I20" s="90">
        <v>26691</v>
      </c>
      <c r="J20" s="90">
        <v>19189</v>
      </c>
      <c r="K20" s="90">
        <v>18868</v>
      </c>
      <c r="L20" s="90"/>
      <c r="M20" s="90"/>
      <c r="N20" s="90">
        <v>502</v>
      </c>
      <c r="O20" s="90"/>
      <c r="P20" s="90"/>
      <c r="Q20" s="90">
        <v>160</v>
      </c>
      <c r="R20" s="90"/>
      <c r="S20" s="90"/>
      <c r="T20" s="90"/>
      <c r="U20" s="90">
        <v>-829</v>
      </c>
      <c r="V20" s="87">
        <f t="shared" si="0"/>
        <v>114354</v>
      </c>
      <c r="W20" s="87">
        <f t="shared" si="1"/>
        <v>97338</v>
      </c>
      <c r="X20" s="88">
        <f t="shared" si="2"/>
        <v>88934</v>
      </c>
      <c r="Y20" s="1"/>
    </row>
    <row r="21" spans="1:25" s="54" customFormat="1" ht="18" customHeight="1">
      <c r="A21" s="582" t="s">
        <v>692</v>
      </c>
      <c r="B21" s="60"/>
      <c r="C21" s="583">
        <v>24555</v>
      </c>
      <c r="D21" s="584">
        <v>22459</v>
      </c>
      <c r="E21" s="584">
        <v>18523</v>
      </c>
      <c r="F21" s="584">
        <v>8032</v>
      </c>
      <c r="G21" s="584">
        <v>6561</v>
      </c>
      <c r="H21" s="584">
        <v>6184</v>
      </c>
      <c r="I21" s="584">
        <v>11253</v>
      </c>
      <c r="J21" s="584">
        <v>9553</v>
      </c>
      <c r="K21" s="584">
        <v>6481</v>
      </c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5">
        <f t="shared" si="0"/>
        <v>43840</v>
      </c>
      <c r="W21" s="585">
        <f t="shared" si="1"/>
        <v>38573</v>
      </c>
      <c r="X21" s="586">
        <f t="shared" si="2"/>
        <v>31188</v>
      </c>
      <c r="Y21" s="61"/>
    </row>
    <row r="22" spans="1:25" s="54" customFormat="1" ht="18" customHeight="1">
      <c r="A22" s="68" t="s">
        <v>51</v>
      </c>
      <c r="B22" s="65"/>
      <c r="C22" s="91">
        <f aca="true" t="shared" si="3" ref="C22:K22">SUM(C11:C21)</f>
        <v>1020266</v>
      </c>
      <c r="D22" s="103">
        <f t="shared" si="3"/>
        <v>1083699</v>
      </c>
      <c r="E22" s="103">
        <f t="shared" si="3"/>
        <v>1082981</v>
      </c>
      <c r="F22" s="103">
        <f t="shared" si="3"/>
        <v>334251</v>
      </c>
      <c r="G22" s="103">
        <f t="shared" si="3"/>
        <v>350415</v>
      </c>
      <c r="H22" s="103">
        <f t="shared" si="3"/>
        <v>352043</v>
      </c>
      <c r="I22" s="103">
        <f t="shared" si="3"/>
        <v>280835</v>
      </c>
      <c r="J22" s="103">
        <f t="shared" si="3"/>
        <v>348846</v>
      </c>
      <c r="K22" s="103">
        <f t="shared" si="3"/>
        <v>343101</v>
      </c>
      <c r="L22" s="103">
        <f aca="true" t="shared" si="4" ref="L22:U22">SUM(L11:L20)</f>
        <v>9000</v>
      </c>
      <c r="M22" s="103">
        <f t="shared" si="4"/>
        <v>62302</v>
      </c>
      <c r="N22" s="103">
        <f t="shared" si="4"/>
        <v>35086</v>
      </c>
      <c r="O22" s="103">
        <f t="shared" si="4"/>
        <v>0</v>
      </c>
      <c r="P22" s="103">
        <f t="shared" si="4"/>
        <v>0</v>
      </c>
      <c r="Q22" s="103">
        <f t="shared" si="4"/>
        <v>160</v>
      </c>
      <c r="R22" s="103">
        <f t="shared" si="4"/>
        <v>16255</v>
      </c>
      <c r="S22" s="103">
        <f t="shared" si="4"/>
        <v>16713</v>
      </c>
      <c r="T22" s="103">
        <f t="shared" si="4"/>
        <v>17129</v>
      </c>
      <c r="U22" s="103">
        <f t="shared" si="4"/>
        <v>5617</v>
      </c>
      <c r="V22" s="103">
        <f>SUM(V11:V21)</f>
        <v>1660607</v>
      </c>
      <c r="W22" s="103">
        <f>SUM(W11:W21)</f>
        <v>1861975</v>
      </c>
      <c r="X22" s="104">
        <f>SUM(X11:X21)</f>
        <v>1836117</v>
      </c>
      <c r="Y22" s="61"/>
    </row>
    <row r="23" spans="1:25" s="54" customFormat="1" ht="18" customHeight="1" thickBot="1">
      <c r="A23" s="64" t="s">
        <v>47</v>
      </c>
      <c r="B23" s="65"/>
      <c r="C23" s="92">
        <v>37176</v>
      </c>
      <c r="D23" s="93">
        <v>35976</v>
      </c>
      <c r="E23" s="93">
        <v>28216</v>
      </c>
      <c r="F23" s="93">
        <v>12276</v>
      </c>
      <c r="G23" s="93">
        <v>11505</v>
      </c>
      <c r="H23" s="93">
        <v>9333</v>
      </c>
      <c r="I23" s="93">
        <v>44605</v>
      </c>
      <c r="J23" s="93">
        <v>45912</v>
      </c>
      <c r="K23" s="93">
        <v>30936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>
        <f>SUM(C23,F23,I23,L23,O23,R23)</f>
        <v>94057</v>
      </c>
      <c r="W23" s="93">
        <f>SUM(D23,G23,J23,M23,P23,S23)</f>
        <v>93393</v>
      </c>
      <c r="X23" s="94">
        <f>SUM(E23,H23,K23,N23,Q23,T23,U23)</f>
        <v>68485</v>
      </c>
      <c r="Y23" s="61"/>
    </row>
    <row r="24" spans="1:25" ht="21" customHeight="1" thickBot="1">
      <c r="A24" s="67" t="s">
        <v>52</v>
      </c>
      <c r="B24" s="66">
        <f>SUM(B12:B17,B20)</f>
        <v>389576</v>
      </c>
      <c r="C24" s="95">
        <f>C22+C23</f>
        <v>1057442</v>
      </c>
      <c r="D24" s="96">
        <f aca="true" t="shared" si="5" ref="D24:X24">D22+D23</f>
        <v>1119675</v>
      </c>
      <c r="E24" s="96">
        <f t="shared" si="5"/>
        <v>1111197</v>
      </c>
      <c r="F24" s="96">
        <f t="shared" si="5"/>
        <v>346527</v>
      </c>
      <c r="G24" s="96">
        <f t="shared" si="5"/>
        <v>361920</v>
      </c>
      <c r="H24" s="96">
        <f t="shared" si="5"/>
        <v>361376</v>
      </c>
      <c r="I24" s="96">
        <f t="shared" si="5"/>
        <v>325440</v>
      </c>
      <c r="J24" s="96">
        <f t="shared" si="5"/>
        <v>394758</v>
      </c>
      <c r="K24" s="96">
        <f t="shared" si="5"/>
        <v>374037</v>
      </c>
      <c r="L24" s="96">
        <f t="shared" si="5"/>
        <v>9000</v>
      </c>
      <c r="M24" s="96">
        <f>M22+M23</f>
        <v>62302</v>
      </c>
      <c r="N24" s="96">
        <f>N22+N23</f>
        <v>35086</v>
      </c>
      <c r="O24" s="96">
        <f t="shared" si="5"/>
        <v>0</v>
      </c>
      <c r="P24" s="96">
        <f t="shared" si="5"/>
        <v>0</v>
      </c>
      <c r="Q24" s="96">
        <f t="shared" si="5"/>
        <v>160</v>
      </c>
      <c r="R24" s="96">
        <f t="shared" si="5"/>
        <v>16255</v>
      </c>
      <c r="S24" s="96">
        <f t="shared" si="5"/>
        <v>16713</v>
      </c>
      <c r="T24" s="96">
        <f t="shared" si="5"/>
        <v>17129</v>
      </c>
      <c r="U24" s="96">
        <f t="shared" si="5"/>
        <v>5617</v>
      </c>
      <c r="V24" s="96">
        <f t="shared" si="5"/>
        <v>1754664</v>
      </c>
      <c r="W24" s="96">
        <f t="shared" si="5"/>
        <v>1955368</v>
      </c>
      <c r="X24" s="97">
        <f t="shared" si="5"/>
        <v>1904602</v>
      </c>
      <c r="Y24" s="1"/>
    </row>
    <row r="25" spans="1:25" ht="12.75">
      <c r="A25" s="18"/>
      <c r="B25" s="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"/>
    </row>
  </sheetData>
  <mergeCells count="6">
    <mergeCell ref="R10:S10"/>
    <mergeCell ref="I8:K8"/>
    <mergeCell ref="L8:N8"/>
    <mergeCell ref="L10:M10"/>
    <mergeCell ref="O8:Q8"/>
    <mergeCell ref="R8:T8"/>
  </mergeCells>
  <printOptions horizontalCentered="1" verticalCentered="1"/>
  <pageMargins left="0" right="0.07874015748031496" top="0.984251968503937" bottom="0.984251968503937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C1">
      <selection activeCell="I24" sqref="I24"/>
    </sheetView>
  </sheetViews>
  <sheetFormatPr defaultColWidth="9.140625" defaultRowHeight="12.75"/>
  <cols>
    <col min="1" max="1" width="36.421875" style="233" customWidth="1"/>
    <col min="2" max="2" width="0" style="124" hidden="1" customWidth="1"/>
    <col min="3" max="3" width="6.140625" style="233" customWidth="1"/>
    <col min="4" max="4" width="6.28125" style="233" customWidth="1"/>
    <col min="5" max="5" width="6.140625" style="233" customWidth="1"/>
    <col min="6" max="6" width="8.421875" style="233" customWidth="1"/>
    <col min="7" max="9" width="6.00390625" style="233" customWidth="1"/>
    <col min="10" max="10" width="8.140625" style="233" customWidth="1"/>
    <col min="11" max="13" width="6.00390625" style="233" customWidth="1"/>
    <col min="14" max="14" width="8.7109375" style="233" customWidth="1"/>
    <col min="15" max="16" width="7.00390625" style="233" customWidth="1"/>
    <col min="17" max="17" width="8.140625" style="233" customWidth="1"/>
    <col min="18" max="18" width="8.7109375" style="124" customWidth="1"/>
    <col min="19" max="16384" width="9.140625" style="124" customWidth="1"/>
  </cols>
  <sheetData>
    <row r="1" spans="1:18" ht="13.5" customHeight="1">
      <c r="A1" s="718" t="s">
        <v>689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5" t="s">
        <v>155</v>
      </c>
      <c r="R1" s="715"/>
    </row>
    <row r="2" spans="1:18" ht="13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  <c r="R2" s="195"/>
    </row>
    <row r="3" spans="1:18" ht="6" customHeight="1" thickBot="1">
      <c r="A3" s="196"/>
      <c r="B3" s="128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20"/>
    </row>
    <row r="4" spans="1:18" ht="12" customHeight="1">
      <c r="A4" s="198"/>
      <c r="B4" s="199" t="s">
        <v>21</v>
      </c>
      <c r="C4" s="716" t="s">
        <v>22</v>
      </c>
      <c r="D4" s="716"/>
      <c r="E4" s="716"/>
      <c r="F4" s="716"/>
      <c r="G4" s="716" t="s">
        <v>23</v>
      </c>
      <c r="H4" s="716"/>
      <c r="I4" s="716"/>
      <c r="J4" s="716"/>
      <c r="K4" s="716" t="s">
        <v>24</v>
      </c>
      <c r="L4" s="716"/>
      <c r="M4" s="716"/>
      <c r="N4" s="716"/>
      <c r="O4" s="716" t="s">
        <v>156</v>
      </c>
      <c r="P4" s="716"/>
      <c r="Q4" s="716"/>
      <c r="R4" s="200"/>
    </row>
    <row r="5" spans="1:18" ht="12" customHeight="1">
      <c r="A5" s="201" t="s">
        <v>157</v>
      </c>
      <c r="B5" s="202" t="s">
        <v>30</v>
      </c>
      <c r="C5" s="203" t="s">
        <v>3</v>
      </c>
      <c r="D5" s="203" t="s">
        <v>13</v>
      </c>
      <c r="E5" s="203" t="s">
        <v>14</v>
      </c>
      <c r="F5" s="204" t="s">
        <v>158</v>
      </c>
      <c r="G5" s="203" t="s">
        <v>3</v>
      </c>
      <c r="H5" s="203" t="s">
        <v>13</v>
      </c>
      <c r="I5" s="203" t="s">
        <v>14</v>
      </c>
      <c r="J5" s="204" t="s">
        <v>158</v>
      </c>
      <c r="K5" s="203" t="s">
        <v>3</v>
      </c>
      <c r="L5" s="203" t="s">
        <v>13</v>
      </c>
      <c r="M5" s="203" t="s">
        <v>14</v>
      </c>
      <c r="N5" s="204" t="s">
        <v>158</v>
      </c>
      <c r="O5" s="203" t="s">
        <v>3</v>
      </c>
      <c r="P5" s="203" t="s">
        <v>13</v>
      </c>
      <c r="Q5" s="203" t="s">
        <v>14</v>
      </c>
      <c r="R5" s="205" t="s">
        <v>159</v>
      </c>
    </row>
    <row r="6" spans="1:18" ht="12" customHeight="1" thickBot="1">
      <c r="A6" s="206"/>
      <c r="B6" s="207"/>
      <c r="C6" s="717" t="s">
        <v>18</v>
      </c>
      <c r="D6" s="717"/>
      <c r="E6" s="208"/>
      <c r="F6" s="208"/>
      <c r="G6" s="717" t="s">
        <v>18</v>
      </c>
      <c r="H6" s="717"/>
      <c r="I6" s="208"/>
      <c r="J6" s="208"/>
      <c r="K6" s="717" t="s">
        <v>18</v>
      </c>
      <c r="L6" s="717"/>
      <c r="M6" s="208"/>
      <c r="N6" s="208"/>
      <c r="O6" s="208"/>
      <c r="P6" s="208"/>
      <c r="Q6" s="208"/>
      <c r="R6" s="209"/>
    </row>
    <row r="7" spans="1:18" ht="12.75" customHeight="1">
      <c r="A7" s="210" t="s">
        <v>120</v>
      </c>
      <c r="B7" s="211"/>
      <c r="C7" s="212">
        <v>900</v>
      </c>
      <c r="D7" s="212">
        <v>900</v>
      </c>
      <c r="E7" s="212">
        <v>900</v>
      </c>
      <c r="F7" s="213">
        <f>E7/D7</f>
        <v>1</v>
      </c>
      <c r="G7" s="212">
        <v>311</v>
      </c>
      <c r="H7" s="212">
        <v>311</v>
      </c>
      <c r="I7" s="212">
        <v>363</v>
      </c>
      <c r="J7" s="612">
        <f>I7/H7</f>
        <v>1.167202572347267</v>
      </c>
      <c r="K7" s="212"/>
      <c r="L7" s="212"/>
      <c r="M7" s="212">
        <v>23</v>
      </c>
      <c r="N7" s="213"/>
      <c r="O7" s="214">
        <f aca="true" t="shared" si="0" ref="O7:O15">SUM(C7,G7,K7)</f>
        <v>1211</v>
      </c>
      <c r="P7" s="214">
        <f aca="true" t="shared" si="1" ref="P7:P15">SUM(D7,H7,L7)</f>
        <v>1211</v>
      </c>
      <c r="Q7" s="214">
        <f aca="true" t="shared" si="2" ref="Q7:Q15">SUM(E7,I7,M7)</f>
        <v>1286</v>
      </c>
      <c r="R7" s="215">
        <f aca="true" t="shared" si="3" ref="R7:R14">Q7/P7</f>
        <v>1.0619322873658135</v>
      </c>
    </row>
    <row r="8" spans="1:18" ht="11.25" customHeight="1">
      <c r="A8" s="216" t="s">
        <v>121</v>
      </c>
      <c r="B8" s="217"/>
      <c r="C8" s="218"/>
      <c r="D8" s="218"/>
      <c r="E8" s="218"/>
      <c r="F8" s="219"/>
      <c r="G8" s="218"/>
      <c r="H8" s="218"/>
      <c r="I8" s="218"/>
      <c r="J8" s="220"/>
      <c r="K8" s="218">
        <v>480</v>
      </c>
      <c r="L8" s="218">
        <v>480</v>
      </c>
      <c r="M8" s="218">
        <v>930</v>
      </c>
      <c r="N8" s="220">
        <f aca="true" t="shared" si="4" ref="N8:N14">M8/L8</f>
        <v>1.9375</v>
      </c>
      <c r="O8" s="221">
        <f t="shared" si="0"/>
        <v>480</v>
      </c>
      <c r="P8" s="221">
        <f t="shared" si="1"/>
        <v>480</v>
      </c>
      <c r="Q8" s="221">
        <f t="shared" si="2"/>
        <v>930</v>
      </c>
      <c r="R8" s="222">
        <f t="shared" si="3"/>
        <v>1.9375</v>
      </c>
    </row>
    <row r="9" spans="1:18" ht="11.25" customHeight="1">
      <c r="A9" s="216" t="s">
        <v>122</v>
      </c>
      <c r="B9" s="223"/>
      <c r="C9" s="218">
        <v>1384</v>
      </c>
      <c r="D9" s="218">
        <v>2130</v>
      </c>
      <c r="E9" s="218">
        <v>2130</v>
      </c>
      <c r="F9" s="219">
        <f>E9/D9</f>
        <v>1</v>
      </c>
      <c r="G9" s="218">
        <v>587</v>
      </c>
      <c r="H9" s="218">
        <v>762</v>
      </c>
      <c r="I9" s="218">
        <v>657</v>
      </c>
      <c r="J9" s="613">
        <f>I9/H9</f>
        <v>0.8622047244094488</v>
      </c>
      <c r="K9" s="218">
        <v>185</v>
      </c>
      <c r="L9" s="218">
        <v>185</v>
      </c>
      <c r="M9" s="218">
        <v>92</v>
      </c>
      <c r="N9" s="220">
        <f t="shared" si="4"/>
        <v>0.4972972972972973</v>
      </c>
      <c r="O9" s="221">
        <f t="shared" si="0"/>
        <v>2156</v>
      </c>
      <c r="P9" s="221">
        <f t="shared" si="1"/>
        <v>3077</v>
      </c>
      <c r="Q9" s="221">
        <f t="shared" si="2"/>
        <v>2879</v>
      </c>
      <c r="R9" s="222">
        <f t="shared" si="3"/>
        <v>0.9356516087097823</v>
      </c>
    </row>
    <row r="10" spans="1:18" ht="11.25" customHeight="1">
      <c r="A10" s="216" t="s">
        <v>123</v>
      </c>
      <c r="B10" s="223"/>
      <c r="C10" s="218"/>
      <c r="D10" s="218"/>
      <c r="E10" s="218"/>
      <c r="F10" s="219"/>
      <c r="G10" s="218"/>
      <c r="H10" s="218"/>
      <c r="I10" s="218"/>
      <c r="J10" s="217"/>
      <c r="K10" s="218">
        <v>20323</v>
      </c>
      <c r="L10" s="218">
        <v>20323</v>
      </c>
      <c r="M10" s="218">
        <v>19080</v>
      </c>
      <c r="N10" s="220">
        <f t="shared" si="4"/>
        <v>0.9388377700142696</v>
      </c>
      <c r="O10" s="221">
        <f t="shared" si="0"/>
        <v>20323</v>
      </c>
      <c r="P10" s="221">
        <f t="shared" si="1"/>
        <v>20323</v>
      </c>
      <c r="Q10" s="221">
        <f t="shared" si="2"/>
        <v>19080</v>
      </c>
      <c r="R10" s="222">
        <f t="shared" si="3"/>
        <v>0.9388377700142696</v>
      </c>
    </row>
    <row r="11" spans="1:18" ht="11.25" customHeight="1">
      <c r="A11" s="216" t="s">
        <v>124</v>
      </c>
      <c r="B11" s="223"/>
      <c r="C11" s="218">
        <v>28943</v>
      </c>
      <c r="D11" s="218">
        <v>33950</v>
      </c>
      <c r="E11" s="218">
        <v>31907</v>
      </c>
      <c r="F11" s="219">
        <f>E11/D11</f>
        <v>0.9398232695139912</v>
      </c>
      <c r="G11" s="218">
        <v>8928</v>
      </c>
      <c r="H11" s="218">
        <v>10530</v>
      </c>
      <c r="I11" s="218">
        <v>9868</v>
      </c>
      <c r="J11" s="220">
        <f>I11/H11</f>
        <v>0.9371320037986705</v>
      </c>
      <c r="K11" s="218"/>
      <c r="L11" s="218"/>
      <c r="M11" s="218">
        <v>12</v>
      </c>
      <c r="N11" s="220"/>
      <c r="O11" s="221">
        <f t="shared" si="0"/>
        <v>37871</v>
      </c>
      <c r="P11" s="221">
        <f t="shared" si="1"/>
        <v>44480</v>
      </c>
      <c r="Q11" s="221">
        <f t="shared" si="2"/>
        <v>41787</v>
      </c>
      <c r="R11" s="222">
        <f t="shared" si="3"/>
        <v>0.9394559352517986</v>
      </c>
    </row>
    <row r="12" spans="1:18" ht="12.75">
      <c r="A12" s="216" t="s">
        <v>160</v>
      </c>
      <c r="B12" s="223"/>
      <c r="C12" s="218">
        <v>146393</v>
      </c>
      <c r="D12" s="218">
        <v>154565</v>
      </c>
      <c r="E12" s="218">
        <v>161265</v>
      </c>
      <c r="F12" s="219">
        <f>E12/D12</f>
        <v>1.0433474589978327</v>
      </c>
      <c r="G12" s="218">
        <v>45332</v>
      </c>
      <c r="H12" s="218">
        <v>48102</v>
      </c>
      <c r="I12" s="218">
        <v>49011</v>
      </c>
      <c r="J12" s="220">
        <f>I12/H12</f>
        <v>1.018897343145815</v>
      </c>
      <c r="K12" s="218">
        <v>128895</v>
      </c>
      <c r="L12" s="218">
        <v>114532</v>
      </c>
      <c r="M12" s="218">
        <v>112292</v>
      </c>
      <c r="N12" s="220">
        <f t="shared" si="4"/>
        <v>0.9804421471728425</v>
      </c>
      <c r="O12" s="221">
        <v>260620</v>
      </c>
      <c r="P12" s="221">
        <v>317197</v>
      </c>
      <c r="Q12" s="221">
        <f t="shared" si="2"/>
        <v>322568</v>
      </c>
      <c r="R12" s="222">
        <f t="shared" si="3"/>
        <v>1.0169326948237216</v>
      </c>
    </row>
    <row r="13" spans="1:18" ht="12.75">
      <c r="A13" s="216" t="s">
        <v>161</v>
      </c>
      <c r="B13" s="223"/>
      <c r="C13" s="218"/>
      <c r="D13" s="218"/>
      <c r="E13" s="218"/>
      <c r="F13" s="219"/>
      <c r="G13" s="218"/>
      <c r="H13" s="218"/>
      <c r="I13" s="218"/>
      <c r="J13" s="220"/>
      <c r="K13" s="218"/>
      <c r="L13" s="218"/>
      <c r="M13" s="218"/>
      <c r="N13" s="220"/>
      <c r="O13" s="221">
        <f t="shared" si="0"/>
        <v>0</v>
      </c>
      <c r="P13" s="221">
        <f t="shared" si="1"/>
        <v>0</v>
      </c>
      <c r="Q13" s="221">
        <f t="shared" si="2"/>
        <v>0</v>
      </c>
      <c r="R13" s="222"/>
    </row>
    <row r="14" spans="1:18" ht="12.75">
      <c r="A14" s="216" t="s">
        <v>126</v>
      </c>
      <c r="B14" s="223"/>
      <c r="C14" s="218">
        <v>400</v>
      </c>
      <c r="D14" s="218">
        <v>209</v>
      </c>
      <c r="E14" s="218">
        <v>210</v>
      </c>
      <c r="F14" s="219">
        <f>E14/D14</f>
        <v>1.0047846889952152</v>
      </c>
      <c r="G14" s="218">
        <v>60</v>
      </c>
      <c r="H14" s="218">
        <v>40</v>
      </c>
      <c r="I14" s="218">
        <v>25</v>
      </c>
      <c r="J14" s="220">
        <f>I14/H14</f>
        <v>0.625</v>
      </c>
      <c r="K14" s="218">
        <v>480</v>
      </c>
      <c r="L14" s="218">
        <v>534</v>
      </c>
      <c r="M14" s="218">
        <v>417</v>
      </c>
      <c r="N14" s="220">
        <f t="shared" si="4"/>
        <v>0.7808988764044944</v>
      </c>
      <c r="O14" s="221">
        <f t="shared" si="0"/>
        <v>940</v>
      </c>
      <c r="P14" s="221">
        <f t="shared" si="1"/>
        <v>783</v>
      </c>
      <c r="Q14" s="221">
        <f t="shared" si="2"/>
        <v>652</v>
      </c>
      <c r="R14" s="222">
        <f t="shared" si="3"/>
        <v>0.8326947637292464</v>
      </c>
    </row>
    <row r="15" spans="1:18" ht="12.75">
      <c r="A15" s="216" t="s">
        <v>127</v>
      </c>
      <c r="B15" s="223"/>
      <c r="C15" s="218"/>
      <c r="D15" s="218"/>
      <c r="E15" s="218">
        <v>15</v>
      </c>
      <c r="F15" s="219"/>
      <c r="G15" s="218"/>
      <c r="H15" s="218"/>
      <c r="I15" s="218">
        <v>4</v>
      </c>
      <c r="J15" s="220"/>
      <c r="K15" s="218"/>
      <c r="L15" s="218"/>
      <c r="M15" s="218">
        <v>1</v>
      </c>
      <c r="N15" s="220"/>
      <c r="O15" s="221">
        <f t="shared" si="0"/>
        <v>0</v>
      </c>
      <c r="P15" s="221">
        <f t="shared" si="1"/>
        <v>0</v>
      </c>
      <c r="Q15" s="221">
        <f t="shared" si="2"/>
        <v>20</v>
      </c>
      <c r="R15" s="222"/>
    </row>
    <row r="16" spans="1:18" ht="12.75">
      <c r="A16" s="216" t="s">
        <v>129</v>
      </c>
      <c r="B16" s="223"/>
      <c r="C16" s="218"/>
      <c r="D16" s="218"/>
      <c r="E16" s="218"/>
      <c r="F16" s="219"/>
      <c r="G16" s="218"/>
      <c r="H16" s="218"/>
      <c r="I16" s="218"/>
      <c r="J16" s="217"/>
      <c r="K16" s="218"/>
      <c r="L16" s="218"/>
      <c r="M16" s="218">
        <v>38</v>
      </c>
      <c r="N16" s="217"/>
      <c r="O16" s="221"/>
      <c r="P16" s="221"/>
      <c r="Q16" s="221">
        <f>SUM(E16,I16,M16)</f>
        <v>38</v>
      </c>
      <c r="R16" s="224"/>
    </row>
    <row r="17" spans="1:18" ht="10.5" customHeight="1">
      <c r="A17" s="216" t="s">
        <v>130</v>
      </c>
      <c r="B17" s="223"/>
      <c r="C17" s="218"/>
      <c r="D17" s="218"/>
      <c r="E17" s="218">
        <v>230</v>
      </c>
      <c r="F17" s="219"/>
      <c r="G17" s="218"/>
      <c r="H17" s="218"/>
      <c r="I17" s="218">
        <v>87</v>
      </c>
      <c r="J17" s="217"/>
      <c r="K17" s="218">
        <v>1307</v>
      </c>
      <c r="L17" s="218">
        <v>1514</v>
      </c>
      <c r="M17" s="218">
        <v>1088</v>
      </c>
      <c r="N17" s="220">
        <f>M17/L17</f>
        <v>0.7186261558784677</v>
      </c>
      <c r="O17" s="221">
        <f>SUM(C17,G17,K17)</f>
        <v>1307</v>
      </c>
      <c r="P17" s="221">
        <f>SUM(D17,H17,L17)</f>
        <v>1514</v>
      </c>
      <c r="Q17" s="221">
        <f>SUM(E17,I17,M17)</f>
        <v>1405</v>
      </c>
      <c r="R17" s="222">
        <f>Q17/P17</f>
        <v>0.928005284015852</v>
      </c>
    </row>
    <row r="18" spans="1:18" ht="11.25" customHeight="1">
      <c r="A18" s="216" t="s">
        <v>131</v>
      </c>
      <c r="B18" s="223"/>
      <c r="C18" s="218"/>
      <c r="D18" s="218"/>
      <c r="E18" s="218"/>
      <c r="F18" s="219"/>
      <c r="G18" s="218"/>
      <c r="H18" s="218"/>
      <c r="I18" s="218"/>
      <c r="J18" s="217"/>
      <c r="K18" s="218"/>
      <c r="L18" s="218"/>
      <c r="M18" s="218"/>
      <c r="N18" s="220"/>
      <c r="O18" s="221"/>
      <c r="P18" s="221"/>
      <c r="Q18" s="221"/>
      <c r="R18" s="224"/>
    </row>
    <row r="19" spans="1:18" ht="11.25" customHeight="1">
      <c r="A19" s="216" t="s">
        <v>132</v>
      </c>
      <c r="B19" s="223"/>
      <c r="C19" s="218">
        <v>32095</v>
      </c>
      <c r="D19" s="218">
        <v>24660</v>
      </c>
      <c r="E19" s="218">
        <v>22400</v>
      </c>
      <c r="F19" s="219">
        <f>E19/D19</f>
        <v>0.9083536090835361</v>
      </c>
      <c r="G19" s="218">
        <v>11088</v>
      </c>
      <c r="H19" s="218">
        <v>8523</v>
      </c>
      <c r="I19" s="218">
        <v>7237</v>
      </c>
      <c r="J19" s="220">
        <f>I19/H19</f>
        <v>0.8491141616801595</v>
      </c>
      <c r="K19" s="218">
        <v>14500</v>
      </c>
      <c r="L19" s="218">
        <v>16156</v>
      </c>
      <c r="M19" s="218">
        <v>10574</v>
      </c>
      <c r="N19" s="220">
        <f>M19/L19</f>
        <v>0.6544936865560782</v>
      </c>
      <c r="O19" s="221">
        <f aca="true" t="shared" si="5" ref="O19:Q22">SUM(C19,G19,K19)</f>
        <v>57683</v>
      </c>
      <c r="P19" s="221">
        <f t="shared" si="5"/>
        <v>49339</v>
      </c>
      <c r="Q19" s="221">
        <f t="shared" si="5"/>
        <v>40211</v>
      </c>
      <c r="R19" s="222">
        <f>Q19/P19</f>
        <v>0.8149942236364742</v>
      </c>
    </row>
    <row r="20" spans="1:18" ht="11.25" customHeight="1">
      <c r="A20" s="216" t="s">
        <v>133</v>
      </c>
      <c r="B20" s="223"/>
      <c r="C20" s="218"/>
      <c r="D20" s="218"/>
      <c r="E20" s="218"/>
      <c r="F20" s="219"/>
      <c r="G20" s="218"/>
      <c r="H20" s="218"/>
      <c r="I20" s="218"/>
      <c r="J20" s="217"/>
      <c r="K20" s="218">
        <v>2544</v>
      </c>
      <c r="L20" s="218">
        <v>2544</v>
      </c>
      <c r="M20" s="218">
        <v>2328</v>
      </c>
      <c r="N20" s="220">
        <f>M20/L20</f>
        <v>0.9150943396226415</v>
      </c>
      <c r="O20" s="221">
        <f t="shared" si="5"/>
        <v>2544</v>
      </c>
      <c r="P20" s="221">
        <f t="shared" si="5"/>
        <v>2544</v>
      </c>
      <c r="Q20" s="221">
        <f t="shared" si="5"/>
        <v>2328</v>
      </c>
      <c r="R20" s="222">
        <f>Q20/P20</f>
        <v>0.9150943396226415</v>
      </c>
    </row>
    <row r="21" spans="1:18" ht="11.25" customHeight="1">
      <c r="A21" s="216" t="s">
        <v>134</v>
      </c>
      <c r="B21" s="223"/>
      <c r="C21" s="218"/>
      <c r="D21" s="218"/>
      <c r="E21" s="218"/>
      <c r="F21" s="219"/>
      <c r="G21" s="218"/>
      <c r="H21" s="218"/>
      <c r="I21" s="218"/>
      <c r="J21" s="217"/>
      <c r="K21" s="218">
        <v>25000</v>
      </c>
      <c r="L21" s="218">
        <v>25000</v>
      </c>
      <c r="M21" s="218">
        <v>26151</v>
      </c>
      <c r="N21" s="220">
        <f>M21/L21</f>
        <v>1.04604</v>
      </c>
      <c r="O21" s="221">
        <f t="shared" si="5"/>
        <v>25000</v>
      </c>
      <c r="P21" s="221">
        <f t="shared" si="5"/>
        <v>25000</v>
      </c>
      <c r="Q21" s="221">
        <f t="shared" si="5"/>
        <v>26151</v>
      </c>
      <c r="R21" s="222">
        <f>Q21/P21</f>
        <v>1.04604</v>
      </c>
    </row>
    <row r="22" spans="1:18" ht="12.75">
      <c r="A22" s="216" t="s">
        <v>135</v>
      </c>
      <c r="B22" s="223"/>
      <c r="C22" s="218"/>
      <c r="D22" s="218"/>
      <c r="E22" s="218"/>
      <c r="F22" s="219"/>
      <c r="G22" s="218"/>
      <c r="H22" s="218"/>
      <c r="I22" s="218"/>
      <c r="J22" s="217"/>
      <c r="K22" s="218"/>
      <c r="L22" s="218"/>
      <c r="M22" s="218"/>
      <c r="N22" s="220"/>
      <c r="O22" s="221">
        <f t="shared" si="5"/>
        <v>0</v>
      </c>
      <c r="P22" s="221">
        <f t="shared" si="5"/>
        <v>0</v>
      </c>
      <c r="Q22" s="221">
        <f t="shared" si="5"/>
        <v>0</v>
      </c>
      <c r="R22" s="224"/>
    </row>
    <row r="23" spans="1:18" ht="12.75">
      <c r="A23" s="216" t="s">
        <v>162</v>
      </c>
      <c r="B23" s="223"/>
      <c r="C23" s="218"/>
      <c r="D23" s="218"/>
      <c r="E23" s="218"/>
      <c r="F23" s="219"/>
      <c r="G23" s="218"/>
      <c r="H23" s="218"/>
      <c r="I23" s="218"/>
      <c r="J23" s="217"/>
      <c r="K23" s="218"/>
      <c r="L23" s="218"/>
      <c r="M23" s="218"/>
      <c r="N23" s="220"/>
      <c r="O23" s="221"/>
      <c r="P23" s="221"/>
      <c r="Q23" s="221"/>
      <c r="R23" s="224"/>
    </row>
    <row r="24" spans="1:18" ht="12.75">
      <c r="A24" s="216" t="s">
        <v>137</v>
      </c>
      <c r="B24" s="223"/>
      <c r="C24" s="218"/>
      <c r="D24" s="218"/>
      <c r="E24" s="218"/>
      <c r="F24" s="219"/>
      <c r="G24" s="218"/>
      <c r="H24" s="218"/>
      <c r="I24" s="218"/>
      <c r="J24" s="217"/>
      <c r="K24" s="218"/>
      <c r="L24" s="218"/>
      <c r="M24" s="218"/>
      <c r="N24" s="220"/>
      <c r="O24" s="221"/>
      <c r="P24" s="221"/>
      <c r="Q24" s="221"/>
      <c r="R24" s="224"/>
    </row>
    <row r="25" spans="1:18" ht="12.75">
      <c r="A25" s="216" t="s">
        <v>138</v>
      </c>
      <c r="B25" s="223"/>
      <c r="C25" s="218"/>
      <c r="D25" s="218"/>
      <c r="E25" s="218"/>
      <c r="F25" s="219"/>
      <c r="G25" s="218"/>
      <c r="H25" s="218"/>
      <c r="I25" s="218"/>
      <c r="J25" s="217"/>
      <c r="K25" s="218">
        <v>2280</v>
      </c>
      <c r="L25" s="218">
        <v>6728</v>
      </c>
      <c r="M25" s="218">
        <v>5801</v>
      </c>
      <c r="N25" s="220">
        <f>M25/L25</f>
        <v>0.862217598097503</v>
      </c>
      <c r="O25" s="221">
        <f aca="true" t="shared" si="6" ref="O25:O39">SUM(C25,G25,K25)</f>
        <v>2280</v>
      </c>
      <c r="P25" s="221">
        <f aca="true" t="shared" si="7" ref="P25:P39">SUM(D25,H25,L25)</f>
        <v>6728</v>
      </c>
      <c r="Q25" s="221">
        <f aca="true" t="shared" si="8" ref="Q25:Q39">SUM(E25,I25,M25)</f>
        <v>5801</v>
      </c>
      <c r="R25" s="222">
        <f>Q25/P25</f>
        <v>0.862217598097503</v>
      </c>
    </row>
    <row r="26" spans="1:18" ht="12.75">
      <c r="A26" s="216" t="s">
        <v>139</v>
      </c>
      <c r="B26" s="223"/>
      <c r="C26" s="218"/>
      <c r="D26" s="218"/>
      <c r="E26" s="218"/>
      <c r="F26" s="219"/>
      <c r="G26" s="218"/>
      <c r="H26" s="218"/>
      <c r="I26" s="218"/>
      <c r="J26" s="217"/>
      <c r="K26" s="218">
        <v>182</v>
      </c>
      <c r="L26" s="218">
        <v>182</v>
      </c>
      <c r="M26" s="218">
        <v>1008</v>
      </c>
      <c r="N26" s="220">
        <f>M26/L26</f>
        <v>5.538461538461538</v>
      </c>
      <c r="O26" s="221">
        <f t="shared" si="6"/>
        <v>182</v>
      </c>
      <c r="P26" s="221">
        <f t="shared" si="7"/>
        <v>182</v>
      </c>
      <c r="Q26" s="221">
        <f t="shared" si="8"/>
        <v>1008</v>
      </c>
      <c r="R26" s="222">
        <f>Q26/P26</f>
        <v>5.538461538461538</v>
      </c>
    </row>
    <row r="27" spans="1:18" ht="12.75">
      <c r="A27" s="216" t="s">
        <v>140</v>
      </c>
      <c r="B27" s="223"/>
      <c r="C27" s="218"/>
      <c r="D27" s="218"/>
      <c r="E27" s="218"/>
      <c r="F27" s="219"/>
      <c r="G27" s="218"/>
      <c r="H27" s="218"/>
      <c r="I27" s="218"/>
      <c r="J27" s="217"/>
      <c r="K27" s="218">
        <v>1800</v>
      </c>
      <c r="L27" s="218">
        <v>1008</v>
      </c>
      <c r="M27" s="218">
        <v>787</v>
      </c>
      <c r="N27" s="220">
        <f>M27/L27</f>
        <v>0.7807539682539683</v>
      </c>
      <c r="O27" s="221">
        <f t="shared" si="6"/>
        <v>1800</v>
      </c>
      <c r="P27" s="221">
        <f t="shared" si="7"/>
        <v>1008</v>
      </c>
      <c r="Q27" s="221">
        <f t="shared" si="8"/>
        <v>787</v>
      </c>
      <c r="R27" s="222">
        <f>Q27/P27</f>
        <v>0.7807539682539683</v>
      </c>
    </row>
    <row r="28" spans="1:18" ht="12.75">
      <c r="A28" s="216" t="s">
        <v>141</v>
      </c>
      <c r="B28" s="223"/>
      <c r="C28" s="218">
        <v>20400</v>
      </c>
      <c r="D28" s="218">
        <v>19668</v>
      </c>
      <c r="E28" s="218">
        <v>22040</v>
      </c>
      <c r="F28" s="219">
        <f>E28/D28</f>
        <v>1.1206019930852145</v>
      </c>
      <c r="G28" s="218">
        <v>7101</v>
      </c>
      <c r="H28" s="218">
        <v>6866</v>
      </c>
      <c r="I28" s="218">
        <v>7968</v>
      </c>
      <c r="J28" s="220">
        <f>I28/H28</f>
        <v>1.160501019516458</v>
      </c>
      <c r="K28" s="218"/>
      <c r="L28" s="218">
        <v>3474</v>
      </c>
      <c r="M28" s="218">
        <v>3647</v>
      </c>
      <c r="N28" s="220">
        <f>M28/L28</f>
        <v>1.0497985031663788</v>
      </c>
      <c r="O28" s="221">
        <f t="shared" si="6"/>
        <v>27501</v>
      </c>
      <c r="P28" s="221">
        <f t="shared" si="7"/>
        <v>30008</v>
      </c>
      <c r="Q28" s="221">
        <f t="shared" si="8"/>
        <v>33655</v>
      </c>
      <c r="R28" s="222">
        <f>Q28/P28</f>
        <v>1.121534257531325</v>
      </c>
    </row>
    <row r="29" spans="1:18" ht="12.75">
      <c r="A29" s="216" t="s">
        <v>142</v>
      </c>
      <c r="B29" s="223"/>
      <c r="C29" s="218"/>
      <c r="D29" s="218"/>
      <c r="E29" s="218"/>
      <c r="F29" s="219"/>
      <c r="G29" s="218">
        <v>1534</v>
      </c>
      <c r="H29" s="218">
        <v>2394</v>
      </c>
      <c r="I29" s="218">
        <v>2044</v>
      </c>
      <c r="J29" s="220">
        <f>I29/H29</f>
        <v>0.8538011695906432</v>
      </c>
      <c r="K29" s="218"/>
      <c r="L29" s="218"/>
      <c r="M29" s="218"/>
      <c r="N29" s="220"/>
      <c r="O29" s="221">
        <f t="shared" si="6"/>
        <v>1534</v>
      </c>
      <c r="P29" s="221">
        <f t="shared" si="7"/>
        <v>2394</v>
      </c>
      <c r="Q29" s="221">
        <f t="shared" si="8"/>
        <v>2044</v>
      </c>
      <c r="R29" s="222">
        <f>Q29/P29</f>
        <v>0.8538011695906432</v>
      </c>
    </row>
    <row r="30" spans="1:18" ht="11.25" customHeight="1">
      <c r="A30" s="216" t="s">
        <v>143</v>
      </c>
      <c r="B30" s="223"/>
      <c r="C30" s="218"/>
      <c r="D30" s="218"/>
      <c r="E30" s="218"/>
      <c r="F30" s="219"/>
      <c r="G30" s="218"/>
      <c r="H30" s="218"/>
      <c r="I30" s="218"/>
      <c r="J30" s="217"/>
      <c r="K30" s="218"/>
      <c r="L30" s="218"/>
      <c r="M30" s="218"/>
      <c r="N30" s="220"/>
      <c r="O30" s="221">
        <f t="shared" si="6"/>
        <v>0</v>
      </c>
      <c r="P30" s="221">
        <f t="shared" si="7"/>
        <v>0</v>
      </c>
      <c r="Q30" s="221">
        <f t="shared" si="8"/>
        <v>0</v>
      </c>
      <c r="R30" s="224"/>
    </row>
    <row r="31" spans="1:18" ht="11.25" customHeight="1">
      <c r="A31" s="216" t="s">
        <v>144</v>
      </c>
      <c r="B31" s="223"/>
      <c r="C31" s="218"/>
      <c r="D31" s="218"/>
      <c r="E31" s="218"/>
      <c r="F31" s="219"/>
      <c r="G31" s="218"/>
      <c r="H31" s="218"/>
      <c r="I31" s="218"/>
      <c r="J31" s="217"/>
      <c r="K31" s="218"/>
      <c r="L31" s="218"/>
      <c r="M31" s="218"/>
      <c r="N31" s="220"/>
      <c r="O31" s="221">
        <f t="shared" si="6"/>
        <v>0</v>
      </c>
      <c r="P31" s="221">
        <f t="shared" si="7"/>
        <v>0</v>
      </c>
      <c r="Q31" s="221">
        <f t="shared" si="8"/>
        <v>0</v>
      </c>
      <c r="R31" s="224"/>
    </row>
    <row r="32" spans="1:18" ht="10.5" customHeight="1">
      <c r="A32" s="216" t="s">
        <v>145</v>
      </c>
      <c r="B32" s="223"/>
      <c r="C32" s="218"/>
      <c r="D32" s="218"/>
      <c r="E32" s="218"/>
      <c r="F32" s="219"/>
      <c r="G32" s="218"/>
      <c r="H32" s="218"/>
      <c r="I32" s="218"/>
      <c r="J32" s="217"/>
      <c r="K32" s="218"/>
      <c r="L32" s="218"/>
      <c r="M32" s="218"/>
      <c r="N32" s="220"/>
      <c r="O32" s="221">
        <f t="shared" si="6"/>
        <v>0</v>
      </c>
      <c r="P32" s="221">
        <f t="shared" si="7"/>
        <v>0</v>
      </c>
      <c r="Q32" s="221">
        <f t="shared" si="8"/>
        <v>0</v>
      </c>
      <c r="R32" s="224"/>
    </row>
    <row r="33" spans="1:18" ht="11.25" customHeight="1">
      <c r="A33" s="216" t="s">
        <v>146</v>
      </c>
      <c r="B33" s="223"/>
      <c r="C33" s="218"/>
      <c r="D33" s="218"/>
      <c r="E33" s="218"/>
      <c r="F33" s="219"/>
      <c r="G33" s="218"/>
      <c r="H33" s="218"/>
      <c r="I33" s="218"/>
      <c r="J33" s="217"/>
      <c r="K33" s="218"/>
      <c r="L33" s="218"/>
      <c r="M33" s="218"/>
      <c r="N33" s="220"/>
      <c r="O33" s="221">
        <f t="shared" si="6"/>
        <v>0</v>
      </c>
      <c r="P33" s="221">
        <f t="shared" si="7"/>
        <v>0</v>
      </c>
      <c r="Q33" s="221">
        <f t="shared" si="8"/>
        <v>0</v>
      </c>
      <c r="R33" s="224"/>
    </row>
    <row r="34" spans="1:18" ht="10.5" customHeight="1">
      <c r="A34" s="216" t="s">
        <v>147</v>
      </c>
      <c r="B34" s="223"/>
      <c r="C34" s="218"/>
      <c r="D34" s="218"/>
      <c r="E34" s="218"/>
      <c r="F34" s="219"/>
      <c r="G34" s="218"/>
      <c r="H34" s="218"/>
      <c r="I34" s="218"/>
      <c r="J34" s="217"/>
      <c r="K34" s="218">
        <v>720</v>
      </c>
      <c r="L34" s="218">
        <v>720</v>
      </c>
      <c r="M34" s="218">
        <v>7025</v>
      </c>
      <c r="N34" s="220">
        <f>M34/L34</f>
        <v>9.756944444444445</v>
      </c>
      <c r="O34" s="221">
        <f t="shared" si="6"/>
        <v>720</v>
      </c>
      <c r="P34" s="221">
        <f t="shared" si="7"/>
        <v>720</v>
      </c>
      <c r="Q34" s="221">
        <f t="shared" si="8"/>
        <v>7025</v>
      </c>
      <c r="R34" s="222">
        <f aca="true" t="shared" si="9" ref="R34:R40">Q34/P34</f>
        <v>9.756944444444445</v>
      </c>
    </row>
    <row r="35" spans="1:18" ht="10.5" customHeight="1">
      <c r="A35" s="216" t="s">
        <v>163</v>
      </c>
      <c r="B35" s="223"/>
      <c r="C35" s="218"/>
      <c r="D35" s="218"/>
      <c r="E35" s="218"/>
      <c r="F35" s="219"/>
      <c r="G35" s="218"/>
      <c r="H35" s="218"/>
      <c r="I35" s="218"/>
      <c r="J35" s="217"/>
      <c r="K35" s="218">
        <v>134380</v>
      </c>
      <c r="L35" s="218">
        <v>146674</v>
      </c>
      <c r="M35" s="218">
        <v>124955</v>
      </c>
      <c r="N35" s="220">
        <f>M35/L35</f>
        <v>0.8519233129252628</v>
      </c>
      <c r="O35" s="221">
        <f t="shared" si="6"/>
        <v>134380</v>
      </c>
      <c r="P35" s="221">
        <f t="shared" si="7"/>
        <v>146674</v>
      </c>
      <c r="Q35" s="221">
        <f t="shared" si="8"/>
        <v>124955</v>
      </c>
      <c r="R35" s="222">
        <f t="shared" si="9"/>
        <v>0.8519233129252628</v>
      </c>
    </row>
    <row r="36" spans="1:18" ht="10.5" customHeight="1">
      <c r="A36" s="216" t="s">
        <v>149</v>
      </c>
      <c r="B36" s="223"/>
      <c r="C36" s="218">
        <v>1877</v>
      </c>
      <c r="D36" s="218">
        <v>1877</v>
      </c>
      <c r="E36" s="218">
        <v>1126</v>
      </c>
      <c r="F36" s="219">
        <f>E36/D36</f>
        <v>0.5998934469898775</v>
      </c>
      <c r="G36" s="218">
        <v>343</v>
      </c>
      <c r="H36" s="218">
        <v>343</v>
      </c>
      <c r="I36" s="218">
        <v>301</v>
      </c>
      <c r="J36" s="220">
        <f>I36/H36</f>
        <v>0.8775510204081632</v>
      </c>
      <c r="K36" s="218">
        <v>5991</v>
      </c>
      <c r="L36" s="218">
        <v>5175</v>
      </c>
      <c r="M36" s="218">
        <v>6403</v>
      </c>
      <c r="N36" s="220">
        <f>M36/L36</f>
        <v>1.2372946859903382</v>
      </c>
      <c r="O36" s="221">
        <f t="shared" si="6"/>
        <v>8211</v>
      </c>
      <c r="P36" s="221">
        <f t="shared" si="7"/>
        <v>7395</v>
      </c>
      <c r="Q36" s="221">
        <f t="shared" si="8"/>
        <v>7830</v>
      </c>
      <c r="R36" s="222">
        <f t="shared" si="9"/>
        <v>1.0588235294117647</v>
      </c>
    </row>
    <row r="37" spans="1:18" ht="12" customHeight="1">
      <c r="A37" s="216" t="s">
        <v>150</v>
      </c>
      <c r="B37" s="223"/>
      <c r="C37" s="218"/>
      <c r="D37" s="218"/>
      <c r="E37" s="218"/>
      <c r="F37" s="219"/>
      <c r="G37" s="218"/>
      <c r="H37" s="218"/>
      <c r="I37" s="218"/>
      <c r="J37" s="217"/>
      <c r="K37" s="218">
        <v>100</v>
      </c>
      <c r="L37" s="218">
        <v>100</v>
      </c>
      <c r="M37" s="218">
        <v>53</v>
      </c>
      <c r="N37" s="220">
        <f>M37/L37</f>
        <v>0.53</v>
      </c>
      <c r="O37" s="221">
        <f t="shared" si="6"/>
        <v>100</v>
      </c>
      <c r="P37" s="221">
        <f t="shared" si="7"/>
        <v>100</v>
      </c>
      <c r="Q37" s="221">
        <f t="shared" si="8"/>
        <v>53</v>
      </c>
      <c r="R37" s="222">
        <f t="shared" si="9"/>
        <v>0.53</v>
      </c>
    </row>
    <row r="38" spans="1:18" ht="11.25" customHeight="1">
      <c r="A38" s="216" t="s">
        <v>151</v>
      </c>
      <c r="B38" s="223"/>
      <c r="C38" s="218"/>
      <c r="D38" s="218"/>
      <c r="E38" s="218"/>
      <c r="F38" s="219"/>
      <c r="G38" s="218"/>
      <c r="H38" s="218"/>
      <c r="I38" s="218"/>
      <c r="J38" s="217"/>
      <c r="K38" s="218"/>
      <c r="L38" s="218"/>
      <c r="M38" s="218"/>
      <c r="N38" s="220"/>
      <c r="O38" s="221">
        <f t="shared" si="6"/>
        <v>0</v>
      </c>
      <c r="P38" s="221">
        <f t="shared" si="7"/>
        <v>0</v>
      </c>
      <c r="Q38" s="221">
        <f t="shared" si="8"/>
        <v>0</v>
      </c>
      <c r="R38" s="222"/>
    </row>
    <row r="39" spans="1:18" ht="11.25" customHeight="1">
      <c r="A39" s="216" t="s">
        <v>152</v>
      </c>
      <c r="B39" s="223"/>
      <c r="C39" s="218">
        <v>311</v>
      </c>
      <c r="D39" s="218">
        <v>311</v>
      </c>
      <c r="E39" s="218">
        <v>103</v>
      </c>
      <c r="F39" s="219">
        <v>0</v>
      </c>
      <c r="G39" s="218">
        <v>70</v>
      </c>
      <c r="H39" s="218">
        <v>70</v>
      </c>
      <c r="I39" s="218">
        <v>12</v>
      </c>
      <c r="J39" s="220">
        <f>I39/H39</f>
        <v>0.17142857142857143</v>
      </c>
      <c r="K39" s="218">
        <v>90</v>
      </c>
      <c r="L39" s="218">
        <v>90</v>
      </c>
      <c r="M39" s="218">
        <v>61</v>
      </c>
      <c r="N39" s="217"/>
      <c r="O39" s="221">
        <f t="shared" si="6"/>
        <v>471</v>
      </c>
      <c r="P39" s="221">
        <f t="shared" si="7"/>
        <v>471</v>
      </c>
      <c r="Q39" s="221">
        <f t="shared" si="8"/>
        <v>176</v>
      </c>
      <c r="R39" s="222">
        <f t="shared" si="9"/>
        <v>0.37367303609341823</v>
      </c>
    </row>
    <row r="40" spans="1:18" s="232" customFormat="1" ht="13.5" thickBot="1">
      <c r="A40" s="225" t="s">
        <v>17</v>
      </c>
      <c r="B40" s="226"/>
      <c r="C40" s="227">
        <f>SUM(C7:C39)</f>
        <v>232703</v>
      </c>
      <c r="D40" s="227">
        <f>SUM(D7:D39)</f>
        <v>238270</v>
      </c>
      <c r="E40" s="227">
        <f>SUM(E7:E39)</f>
        <v>242326</v>
      </c>
      <c r="F40" s="228">
        <f>E40/D40</f>
        <v>1.0170227053342846</v>
      </c>
      <c r="G40" s="227">
        <f>SUM(G7:G39)</f>
        <v>75354</v>
      </c>
      <c r="H40" s="227">
        <f>SUM(H7:H39)</f>
        <v>77941</v>
      </c>
      <c r="I40" s="227">
        <f>SUM(I7:I39)</f>
        <v>77577</v>
      </c>
      <c r="J40" s="229">
        <f>I40/H40</f>
        <v>0.9953298007467186</v>
      </c>
      <c r="K40" s="227">
        <f>SUM(K7:K39)</f>
        <v>339257</v>
      </c>
      <c r="L40" s="227">
        <f>SUM(L7:L39)</f>
        <v>345419</v>
      </c>
      <c r="M40" s="227">
        <f>SUM(M7:M39)</f>
        <v>322766</v>
      </c>
      <c r="N40" s="229">
        <f>M40/L40</f>
        <v>0.9344187783532464</v>
      </c>
      <c r="O40" s="230">
        <f>SUM(O7:O39)</f>
        <v>587314</v>
      </c>
      <c r="P40" s="230">
        <f>SUM(P7:P39)</f>
        <v>661628</v>
      </c>
      <c r="Q40" s="230">
        <f>SUM(Q7:Q39)</f>
        <v>642669</v>
      </c>
      <c r="R40" s="231">
        <f t="shared" si="9"/>
        <v>0.9713449249427171</v>
      </c>
    </row>
  </sheetData>
  <mergeCells count="9">
    <mergeCell ref="C6:D6"/>
    <mergeCell ref="G6:H6"/>
    <mergeCell ref="K6:L6"/>
    <mergeCell ref="A1:P1"/>
    <mergeCell ref="Q1:R1"/>
    <mergeCell ref="C4:F4"/>
    <mergeCell ref="G4:J4"/>
    <mergeCell ref="K4:N4"/>
    <mergeCell ref="O4:Q4"/>
  </mergeCells>
  <printOptions horizontalCentered="1" verticalCentered="1"/>
  <pageMargins left="0" right="0" top="0.8" bottom="0.58" header="0.5118055555555556" footer="0.511805555555555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pane xSplit="1" ySplit="7" topLeftCell="E20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G45" sqref="G45"/>
    </sheetView>
  </sheetViews>
  <sheetFormatPr defaultColWidth="9.140625" defaultRowHeight="12.75"/>
  <cols>
    <col min="1" max="1" width="39.7109375" style="124" customWidth="1"/>
    <col min="2" max="2" width="14.00390625" style="132" customWidth="1"/>
    <col min="3" max="3" width="12.00390625" style="132" customWidth="1"/>
    <col min="4" max="4" width="12.7109375" style="132" customWidth="1"/>
    <col min="5" max="5" width="13.8515625" style="164" bestFit="1" customWidth="1"/>
    <col min="6" max="6" width="12.28125" style="132" customWidth="1"/>
    <col min="7" max="7" width="12.00390625" style="132" customWidth="1"/>
    <col min="8" max="8" width="11.8515625" style="132" customWidth="1"/>
    <col min="9" max="9" width="14.57421875" style="164" bestFit="1" customWidth="1"/>
    <col min="10" max="16384" width="9.140625" style="124" customWidth="1"/>
  </cols>
  <sheetData>
    <row r="1" spans="7:9" ht="10.5" customHeight="1">
      <c r="G1" s="124"/>
      <c r="H1" s="165"/>
      <c r="I1" s="125" t="s">
        <v>116</v>
      </c>
    </row>
    <row r="2" spans="1:9" ht="19.5">
      <c r="A2" s="701" t="s">
        <v>688</v>
      </c>
      <c r="B2" s="701"/>
      <c r="C2" s="701"/>
      <c r="D2" s="701"/>
      <c r="E2" s="701"/>
      <c r="F2" s="701"/>
      <c r="G2" s="701"/>
      <c r="H2" s="701"/>
      <c r="I2" s="701"/>
    </row>
    <row r="3" spans="1:9" ht="9.75" customHeight="1">
      <c r="A3" s="120"/>
      <c r="B3" s="123"/>
      <c r="C3" s="123"/>
      <c r="D3" s="123"/>
      <c r="E3" s="122"/>
      <c r="F3" s="123"/>
      <c r="G3" s="123"/>
      <c r="H3" s="123"/>
      <c r="I3" s="133" t="s">
        <v>0</v>
      </c>
    </row>
    <row r="4" spans="1:9" ht="12.75" customHeight="1">
      <c r="A4" s="166"/>
      <c r="B4" s="684" t="s">
        <v>117</v>
      </c>
      <c r="C4" s="684"/>
      <c r="D4" s="684"/>
      <c r="E4" s="684"/>
      <c r="F4" s="685" t="s">
        <v>118</v>
      </c>
      <c r="G4" s="685"/>
      <c r="H4" s="685"/>
      <c r="I4" s="685"/>
    </row>
    <row r="5" spans="1:9" ht="12.75" customHeight="1">
      <c r="A5" s="167" t="s">
        <v>1</v>
      </c>
      <c r="B5" s="168" t="s">
        <v>3</v>
      </c>
      <c r="C5" s="169" t="s">
        <v>13</v>
      </c>
      <c r="D5" s="169" t="s">
        <v>14</v>
      </c>
      <c r="E5" s="170" t="s">
        <v>14</v>
      </c>
      <c r="F5" s="169" t="s">
        <v>3</v>
      </c>
      <c r="G5" s="169" t="s">
        <v>13</v>
      </c>
      <c r="H5" s="169" t="s">
        <v>14</v>
      </c>
      <c r="I5" s="171" t="s">
        <v>14</v>
      </c>
    </row>
    <row r="6" spans="1:9" ht="12.75" customHeight="1" thickBot="1">
      <c r="A6" s="172"/>
      <c r="B6" s="686" t="s">
        <v>18</v>
      </c>
      <c r="C6" s="686"/>
      <c r="D6" s="173"/>
      <c r="E6" s="174" t="s">
        <v>81</v>
      </c>
      <c r="F6" s="687" t="s">
        <v>119</v>
      </c>
      <c r="G6" s="687"/>
      <c r="H6" s="173"/>
      <c r="I6" s="175" t="s">
        <v>81</v>
      </c>
    </row>
    <row r="7" spans="1:9" s="182" customFormat="1" ht="12.75" customHeight="1">
      <c r="A7" s="176" t="s">
        <v>120</v>
      </c>
      <c r="B7" s="177">
        <v>600</v>
      </c>
      <c r="C7" s="178">
        <v>600</v>
      </c>
      <c r="D7" s="179">
        <v>197</v>
      </c>
      <c r="E7" s="180">
        <f>D7/C7</f>
        <v>0.3283333333333333</v>
      </c>
      <c r="F7" s="178">
        <v>1211</v>
      </c>
      <c r="G7" s="179">
        <v>1211</v>
      </c>
      <c r="H7" s="179">
        <v>1287</v>
      </c>
      <c r="I7" s="181">
        <f>H7/G7</f>
        <v>1.0627580511973576</v>
      </c>
    </row>
    <row r="8" spans="1:9" ht="12.75" customHeight="1">
      <c r="A8" s="183" t="s">
        <v>121</v>
      </c>
      <c r="B8" s="184">
        <v>83242</v>
      </c>
      <c r="C8" s="185">
        <v>83242</v>
      </c>
      <c r="D8" s="185">
        <v>53732</v>
      </c>
      <c r="E8" s="614">
        <f aca="true" t="shared" si="0" ref="E8:E42">D8/C8</f>
        <v>0.645491458638668</v>
      </c>
      <c r="F8" s="185">
        <v>88217</v>
      </c>
      <c r="G8" s="185">
        <v>88217</v>
      </c>
      <c r="H8" s="185">
        <v>61053</v>
      </c>
      <c r="I8" s="616">
        <f aca="true" t="shared" si="1" ref="I8:I42">H8/G8</f>
        <v>0.6920774907330787</v>
      </c>
    </row>
    <row r="9" spans="1:9" ht="12.75" customHeight="1">
      <c r="A9" s="183" t="s">
        <v>122</v>
      </c>
      <c r="B9" s="184">
        <v>358333</v>
      </c>
      <c r="C9" s="185">
        <v>356688</v>
      </c>
      <c r="D9" s="185">
        <v>286780</v>
      </c>
      <c r="E9" s="614">
        <f t="shared" si="0"/>
        <v>0.8040079845691472</v>
      </c>
      <c r="F9" s="185">
        <v>342455</v>
      </c>
      <c r="G9" s="185">
        <v>348090</v>
      </c>
      <c r="H9" s="185">
        <v>321029</v>
      </c>
      <c r="I9" s="616">
        <f t="shared" si="1"/>
        <v>0.9222586112786922</v>
      </c>
    </row>
    <row r="10" spans="1:9" ht="12.75" customHeight="1">
      <c r="A10" s="183" t="s">
        <v>123</v>
      </c>
      <c r="B10" s="184">
        <v>11062</v>
      </c>
      <c r="C10" s="185">
        <v>11062</v>
      </c>
      <c r="D10" s="185">
        <v>11755</v>
      </c>
      <c r="E10" s="614">
        <f t="shared" si="0"/>
        <v>1.0626468992948834</v>
      </c>
      <c r="F10" s="185">
        <v>20323</v>
      </c>
      <c r="G10" s="185">
        <v>20323</v>
      </c>
      <c r="H10" s="185">
        <v>19730</v>
      </c>
      <c r="I10" s="616">
        <f t="shared" si="1"/>
        <v>0.9708212370220932</v>
      </c>
    </row>
    <row r="11" spans="1:9" ht="12.75" customHeight="1">
      <c r="A11" s="183" t="s">
        <v>124</v>
      </c>
      <c r="B11" s="184"/>
      <c r="C11" s="185"/>
      <c r="D11" s="185"/>
      <c r="E11" s="614"/>
      <c r="F11" s="185">
        <v>37871</v>
      </c>
      <c r="G11" s="185">
        <v>44480</v>
      </c>
      <c r="H11" s="185">
        <v>41787</v>
      </c>
      <c r="I11" s="616">
        <f t="shared" si="1"/>
        <v>0.9394559352517986</v>
      </c>
    </row>
    <row r="12" spans="1:9" ht="12.75" customHeight="1">
      <c r="A12" s="183" t="s">
        <v>125</v>
      </c>
      <c r="B12" s="184">
        <v>449137</v>
      </c>
      <c r="C12" s="185">
        <v>353877</v>
      </c>
      <c r="D12" s="185">
        <v>819283</v>
      </c>
      <c r="E12" s="614">
        <f t="shared" si="0"/>
        <v>2.3151631781664253</v>
      </c>
      <c r="F12" s="185">
        <v>361241</v>
      </c>
      <c r="G12" s="185">
        <v>391658</v>
      </c>
      <c r="H12" s="185">
        <v>757751</v>
      </c>
      <c r="I12" s="616">
        <f t="shared" si="1"/>
        <v>1.9347262152183793</v>
      </c>
    </row>
    <row r="13" spans="1:9" ht="12.75" customHeight="1">
      <c r="A13" s="183" t="s">
        <v>126</v>
      </c>
      <c r="B13" s="184"/>
      <c r="C13" s="185"/>
      <c r="D13" s="185">
        <v>30</v>
      </c>
      <c r="E13" s="614"/>
      <c r="F13" s="185">
        <v>2738</v>
      </c>
      <c r="G13" s="185">
        <v>783</v>
      </c>
      <c r="H13" s="185">
        <v>667</v>
      </c>
      <c r="I13" s="616">
        <f t="shared" si="1"/>
        <v>0.8518518518518519</v>
      </c>
    </row>
    <row r="14" spans="1:9" ht="12.75" customHeight="1">
      <c r="A14" s="183" t="s">
        <v>127</v>
      </c>
      <c r="B14" s="184"/>
      <c r="C14" s="185"/>
      <c r="D14" s="185"/>
      <c r="E14" s="614"/>
      <c r="F14" s="185"/>
      <c r="G14" s="185"/>
      <c r="H14" s="185"/>
      <c r="I14" s="616"/>
    </row>
    <row r="15" spans="1:9" ht="12.75" customHeight="1">
      <c r="A15" s="183" t="s">
        <v>128</v>
      </c>
      <c r="B15" s="184"/>
      <c r="C15" s="185"/>
      <c r="D15" s="185">
        <v>35</v>
      </c>
      <c r="E15" s="614"/>
      <c r="F15" s="185"/>
      <c r="G15" s="185"/>
      <c r="H15" s="185">
        <v>20</v>
      </c>
      <c r="I15" s="616"/>
    </row>
    <row r="16" spans="1:9" ht="12.75" customHeight="1">
      <c r="A16" s="183" t="s">
        <v>129</v>
      </c>
      <c r="B16" s="184"/>
      <c r="C16" s="185"/>
      <c r="D16" s="185"/>
      <c r="E16" s="614"/>
      <c r="F16" s="185"/>
      <c r="G16" s="185"/>
      <c r="H16" s="185">
        <v>37</v>
      </c>
      <c r="I16" s="616"/>
    </row>
    <row r="17" spans="1:9" ht="12.75" customHeight="1">
      <c r="A17" s="183" t="s">
        <v>130</v>
      </c>
      <c r="B17" s="184">
        <v>1033</v>
      </c>
      <c r="C17" s="185">
        <v>1033</v>
      </c>
      <c r="D17" s="185">
        <v>999</v>
      </c>
      <c r="E17" s="614">
        <f t="shared" si="0"/>
        <v>0.9670861568247822</v>
      </c>
      <c r="F17" s="185">
        <v>1307</v>
      </c>
      <c r="G17" s="185">
        <v>1514</v>
      </c>
      <c r="H17" s="185">
        <v>1405</v>
      </c>
      <c r="I17" s="616">
        <f t="shared" si="1"/>
        <v>0.928005284015852</v>
      </c>
    </row>
    <row r="18" spans="1:9" ht="12.75" customHeight="1">
      <c r="A18" s="183" t="s">
        <v>131</v>
      </c>
      <c r="B18" s="184"/>
      <c r="C18" s="185"/>
      <c r="D18" s="185"/>
      <c r="E18" s="614"/>
      <c r="F18" s="185"/>
      <c r="G18" s="185"/>
      <c r="H18" s="185"/>
      <c r="I18" s="616"/>
    </row>
    <row r="19" spans="1:9" ht="12.75" customHeight="1">
      <c r="A19" s="183" t="s">
        <v>132</v>
      </c>
      <c r="B19" s="184">
        <v>36816</v>
      </c>
      <c r="C19" s="185">
        <v>31466</v>
      </c>
      <c r="D19" s="185">
        <v>30834</v>
      </c>
      <c r="E19" s="614">
        <f t="shared" si="0"/>
        <v>0.9799148287039979</v>
      </c>
      <c r="F19" s="185">
        <v>83163</v>
      </c>
      <c r="G19" s="185">
        <v>75320</v>
      </c>
      <c r="H19" s="185">
        <v>53069</v>
      </c>
      <c r="I19" s="616">
        <f t="shared" si="1"/>
        <v>0.7045804567180032</v>
      </c>
    </row>
    <row r="20" spans="1:9" ht="12.75" customHeight="1">
      <c r="A20" s="183" t="s">
        <v>133</v>
      </c>
      <c r="B20" s="184"/>
      <c r="C20" s="185"/>
      <c r="D20" s="185"/>
      <c r="E20" s="614"/>
      <c r="F20" s="185">
        <v>2544</v>
      </c>
      <c r="G20" s="185">
        <v>2544</v>
      </c>
      <c r="H20" s="185">
        <v>2328</v>
      </c>
      <c r="I20" s="616">
        <f t="shared" si="1"/>
        <v>0.9150943396226415</v>
      </c>
    </row>
    <row r="21" spans="1:9" ht="12.75" customHeight="1">
      <c r="A21" s="183" t="s">
        <v>134</v>
      </c>
      <c r="B21" s="184"/>
      <c r="C21" s="185"/>
      <c r="D21" s="185"/>
      <c r="E21" s="614"/>
      <c r="F21" s="185">
        <v>25000</v>
      </c>
      <c r="G21" s="185">
        <v>25000</v>
      </c>
      <c r="H21" s="185">
        <v>26152</v>
      </c>
      <c r="I21" s="616">
        <f t="shared" si="1"/>
        <v>1.04608</v>
      </c>
    </row>
    <row r="22" spans="1:9" ht="12.75" customHeight="1">
      <c r="A22" s="183" t="s">
        <v>135</v>
      </c>
      <c r="B22" s="184"/>
      <c r="C22" s="185"/>
      <c r="D22" s="185"/>
      <c r="E22" s="614"/>
      <c r="F22" s="185">
        <v>1551599</v>
      </c>
      <c r="G22" s="185">
        <v>1645552</v>
      </c>
      <c r="H22" s="185">
        <v>1676854</v>
      </c>
      <c r="I22" s="616">
        <f t="shared" si="1"/>
        <v>1.019022188299124</v>
      </c>
    </row>
    <row r="23" spans="1:9" ht="12.75" customHeight="1">
      <c r="A23" s="183" t="s">
        <v>136</v>
      </c>
      <c r="B23" s="184">
        <v>2080686</v>
      </c>
      <c r="C23" s="185">
        <v>3081777</v>
      </c>
      <c r="D23" s="185">
        <v>3094943</v>
      </c>
      <c r="E23" s="614">
        <f t="shared" si="0"/>
        <v>1.0042722104811608</v>
      </c>
      <c r="F23" s="185"/>
      <c r="G23" s="185"/>
      <c r="H23" s="185"/>
      <c r="I23" s="616"/>
    </row>
    <row r="24" spans="1:9" ht="12.75" customHeight="1">
      <c r="A24" s="183" t="s">
        <v>137</v>
      </c>
      <c r="B24" s="184">
        <v>21670</v>
      </c>
      <c r="C24" s="185">
        <v>37480</v>
      </c>
      <c r="D24" s="185">
        <v>40235</v>
      </c>
      <c r="E24" s="614">
        <f t="shared" si="0"/>
        <v>1.0735058697972253</v>
      </c>
      <c r="F24" s="185"/>
      <c r="G24" s="185"/>
      <c r="H24" s="185"/>
      <c r="I24" s="616"/>
    </row>
    <row r="25" spans="1:9" ht="12.75" customHeight="1">
      <c r="A25" s="183" t="s">
        <v>138</v>
      </c>
      <c r="B25" s="184">
        <v>15232</v>
      </c>
      <c r="C25" s="185">
        <v>14314</v>
      </c>
      <c r="D25" s="185">
        <v>12782</v>
      </c>
      <c r="E25" s="614">
        <f t="shared" si="0"/>
        <v>0.892971915607098</v>
      </c>
      <c r="F25" s="185">
        <v>18680</v>
      </c>
      <c r="G25" s="185">
        <v>16343</v>
      </c>
      <c r="H25" s="185">
        <v>12386</v>
      </c>
      <c r="I25" s="616">
        <f t="shared" si="1"/>
        <v>0.7578779905770054</v>
      </c>
    </row>
    <row r="26" spans="1:9" ht="12.75" customHeight="1">
      <c r="A26" s="183" t="s">
        <v>139</v>
      </c>
      <c r="B26" s="184">
        <v>630</v>
      </c>
      <c r="C26" s="185">
        <v>630</v>
      </c>
      <c r="D26" s="185">
        <v>1088</v>
      </c>
      <c r="E26" s="614">
        <f t="shared" si="0"/>
        <v>1.726984126984127</v>
      </c>
      <c r="F26" s="185">
        <v>182</v>
      </c>
      <c r="G26" s="185">
        <v>182</v>
      </c>
      <c r="H26" s="185">
        <v>1008</v>
      </c>
      <c r="I26" s="616">
        <f t="shared" si="1"/>
        <v>5.538461538461538</v>
      </c>
    </row>
    <row r="27" spans="1:9" ht="12.75" customHeight="1">
      <c r="A27" s="183" t="s">
        <v>140</v>
      </c>
      <c r="B27" s="184">
        <v>184</v>
      </c>
      <c r="C27" s="185">
        <v>184</v>
      </c>
      <c r="D27" s="185">
        <v>277</v>
      </c>
      <c r="E27" s="614">
        <f t="shared" si="0"/>
        <v>1.5054347826086956</v>
      </c>
      <c r="F27" s="185">
        <v>1800</v>
      </c>
      <c r="G27" s="185">
        <v>1008</v>
      </c>
      <c r="H27" s="185">
        <v>787</v>
      </c>
      <c r="I27" s="616">
        <f t="shared" si="1"/>
        <v>0.7807539682539683</v>
      </c>
    </row>
    <row r="28" spans="1:9" ht="12.75" customHeight="1">
      <c r="A28" s="183" t="s">
        <v>141</v>
      </c>
      <c r="B28" s="184"/>
      <c r="C28" s="185"/>
      <c r="D28" s="185">
        <v>63</v>
      </c>
      <c r="E28" s="614"/>
      <c r="F28" s="185">
        <v>31219</v>
      </c>
      <c r="G28" s="185">
        <v>33747</v>
      </c>
      <c r="H28" s="185">
        <v>34263</v>
      </c>
      <c r="I28" s="616">
        <f t="shared" si="1"/>
        <v>1.0152902480220465</v>
      </c>
    </row>
    <row r="29" spans="1:9" ht="12.75" customHeight="1">
      <c r="A29" s="183" t="s">
        <v>142</v>
      </c>
      <c r="B29" s="184"/>
      <c r="C29" s="185"/>
      <c r="D29" s="185"/>
      <c r="E29" s="614"/>
      <c r="F29" s="185">
        <v>22634</v>
      </c>
      <c r="G29" s="185">
        <v>26214</v>
      </c>
      <c r="H29" s="185">
        <v>28771</v>
      </c>
      <c r="I29" s="616">
        <f t="shared" si="1"/>
        <v>1.097543297474632</v>
      </c>
    </row>
    <row r="30" spans="1:9" ht="12.75" customHeight="1">
      <c r="A30" s="183" t="s">
        <v>143</v>
      </c>
      <c r="B30" s="184"/>
      <c r="C30" s="185"/>
      <c r="D30" s="185"/>
      <c r="E30" s="614"/>
      <c r="F30" s="185">
        <v>15000</v>
      </c>
      <c r="G30" s="185">
        <v>16600</v>
      </c>
      <c r="H30" s="185">
        <v>15826</v>
      </c>
      <c r="I30" s="616">
        <f t="shared" si="1"/>
        <v>0.9533734939759037</v>
      </c>
    </row>
    <row r="31" spans="1:9" ht="12.75" customHeight="1">
      <c r="A31" s="183" t="s">
        <v>144</v>
      </c>
      <c r="B31" s="184"/>
      <c r="C31" s="185"/>
      <c r="D31" s="185"/>
      <c r="E31" s="614"/>
      <c r="F31" s="185">
        <v>110000</v>
      </c>
      <c r="G31" s="185">
        <v>172636</v>
      </c>
      <c r="H31" s="185">
        <v>169091</v>
      </c>
      <c r="I31" s="616">
        <f t="shared" si="1"/>
        <v>0.9794654649088255</v>
      </c>
    </row>
    <row r="32" spans="1:9" ht="12.75" customHeight="1">
      <c r="A32" s="183" t="s">
        <v>145</v>
      </c>
      <c r="B32" s="184">
        <v>6000</v>
      </c>
      <c r="C32" s="185">
        <v>6000</v>
      </c>
      <c r="D32" s="185">
        <v>4052</v>
      </c>
      <c r="E32" s="614">
        <f t="shared" si="0"/>
        <v>0.6753333333333333</v>
      </c>
      <c r="F32" s="185">
        <v>25813</v>
      </c>
      <c r="G32" s="185">
        <v>32711</v>
      </c>
      <c r="H32" s="185">
        <v>29419</v>
      </c>
      <c r="I32" s="616">
        <f t="shared" si="1"/>
        <v>0.8993610711992908</v>
      </c>
    </row>
    <row r="33" spans="1:9" ht="12.75" customHeight="1">
      <c r="A33" s="183" t="s">
        <v>146</v>
      </c>
      <c r="B33" s="184"/>
      <c r="C33" s="185"/>
      <c r="D33" s="185"/>
      <c r="E33" s="614"/>
      <c r="F33" s="185">
        <v>3745</v>
      </c>
      <c r="G33" s="185">
        <v>2945</v>
      </c>
      <c r="H33" s="185">
        <v>2774</v>
      </c>
      <c r="I33" s="616">
        <f t="shared" si="1"/>
        <v>0.9419354838709677</v>
      </c>
    </row>
    <row r="34" spans="1:9" ht="12.75" customHeight="1">
      <c r="A34" s="183" t="s">
        <v>147</v>
      </c>
      <c r="B34" s="184">
        <v>1306153</v>
      </c>
      <c r="C34" s="185">
        <v>598776</v>
      </c>
      <c r="D34" s="185">
        <v>520259</v>
      </c>
      <c r="E34" s="614">
        <f t="shared" si="0"/>
        <v>0.8688708298261787</v>
      </c>
      <c r="F34" s="185">
        <v>1490506</v>
      </c>
      <c r="G34" s="185">
        <v>1495206</v>
      </c>
      <c r="H34" s="185">
        <v>1492799</v>
      </c>
      <c r="I34" s="616">
        <f t="shared" si="1"/>
        <v>0.9983901883753811</v>
      </c>
    </row>
    <row r="35" spans="1:9" ht="12.75" customHeight="1">
      <c r="A35" s="183" t="s">
        <v>148</v>
      </c>
      <c r="B35" s="184">
        <v>23631</v>
      </c>
      <c r="C35" s="185">
        <v>35925</v>
      </c>
      <c r="D35" s="185">
        <v>33018</v>
      </c>
      <c r="E35" s="614">
        <f t="shared" si="0"/>
        <v>0.9190814196242171</v>
      </c>
      <c r="F35" s="185">
        <v>134794</v>
      </c>
      <c r="G35" s="185">
        <v>147088</v>
      </c>
      <c r="H35" s="185">
        <v>125224</v>
      </c>
      <c r="I35" s="616">
        <f t="shared" si="1"/>
        <v>0.8513542913086044</v>
      </c>
    </row>
    <row r="36" spans="1:9" ht="12.75" customHeight="1">
      <c r="A36" s="183" t="s">
        <v>149</v>
      </c>
      <c r="B36" s="184">
        <v>2107</v>
      </c>
      <c r="C36" s="185">
        <v>4107</v>
      </c>
      <c r="D36" s="185">
        <v>3329</v>
      </c>
      <c r="E36" s="614">
        <f t="shared" si="0"/>
        <v>0.8105673240808376</v>
      </c>
      <c r="F36" s="185">
        <v>9223</v>
      </c>
      <c r="G36" s="185">
        <v>12538</v>
      </c>
      <c r="H36" s="185">
        <v>14110</v>
      </c>
      <c r="I36" s="616">
        <f t="shared" si="1"/>
        <v>1.1253788483011644</v>
      </c>
    </row>
    <row r="37" spans="1:9" ht="12.75" customHeight="1">
      <c r="A37" s="183" t="s">
        <v>150</v>
      </c>
      <c r="B37" s="184"/>
      <c r="C37" s="185"/>
      <c r="D37" s="185">
        <v>38</v>
      </c>
      <c r="E37" s="614"/>
      <c r="F37" s="185">
        <v>14900</v>
      </c>
      <c r="G37" s="185">
        <v>14900</v>
      </c>
      <c r="H37" s="185">
        <v>14434</v>
      </c>
      <c r="I37" s="616">
        <f t="shared" si="1"/>
        <v>0.9687248322147651</v>
      </c>
    </row>
    <row r="38" spans="1:9" s="182" customFormat="1" ht="12.75" customHeight="1">
      <c r="A38" s="183" t="s">
        <v>151</v>
      </c>
      <c r="B38" s="184"/>
      <c r="C38" s="185"/>
      <c r="D38" s="185">
        <v>266</v>
      </c>
      <c r="E38" s="614"/>
      <c r="F38" s="185"/>
      <c r="G38" s="185"/>
      <c r="H38" s="185"/>
      <c r="I38" s="616"/>
    </row>
    <row r="39" spans="1:9" ht="12.75" customHeight="1" thickBot="1">
      <c r="A39" s="186" t="s">
        <v>152</v>
      </c>
      <c r="B39" s="187">
        <v>120</v>
      </c>
      <c r="C39" s="188">
        <v>120</v>
      </c>
      <c r="D39" s="188">
        <v>76</v>
      </c>
      <c r="E39" s="615">
        <f t="shared" si="0"/>
        <v>0.6333333333333333</v>
      </c>
      <c r="F39" s="188">
        <v>471</v>
      </c>
      <c r="G39" s="188">
        <v>471</v>
      </c>
      <c r="H39" s="188">
        <v>176</v>
      </c>
      <c r="I39" s="617">
        <f t="shared" si="1"/>
        <v>0.37367303609341823</v>
      </c>
    </row>
    <row r="40" spans="1:9" ht="12.75" customHeight="1">
      <c r="A40" s="189" t="s">
        <v>17</v>
      </c>
      <c r="B40" s="618">
        <f>SUM(B7:B39)</f>
        <v>4396636</v>
      </c>
      <c r="C40" s="370">
        <f>SUM(C7:C39)</f>
        <v>4617281</v>
      </c>
      <c r="D40" s="621">
        <f>SUM(D7:D39)</f>
        <v>4914071</v>
      </c>
      <c r="E40" s="623">
        <f t="shared" si="0"/>
        <v>1.0642780892044474</v>
      </c>
      <c r="F40" s="370">
        <f>SUM(F7:F39)</f>
        <v>4396636</v>
      </c>
      <c r="G40" s="370">
        <f>SUM(G7:G39)</f>
        <v>4617281</v>
      </c>
      <c r="H40" s="370">
        <f>SUM(H7:H39)</f>
        <v>4904237</v>
      </c>
      <c r="I40" s="181">
        <f t="shared" si="1"/>
        <v>1.062148264313998</v>
      </c>
    </row>
    <row r="41" spans="1:9" s="120" customFormat="1" ht="12.75">
      <c r="A41" s="190" t="s">
        <v>153</v>
      </c>
      <c r="B41" s="619"/>
      <c r="C41" s="185"/>
      <c r="D41" s="184"/>
      <c r="E41" s="624"/>
      <c r="F41" s="373">
        <v>1551599</v>
      </c>
      <c r="G41" s="373">
        <v>1645552</v>
      </c>
      <c r="H41" s="373">
        <v>1676854</v>
      </c>
      <c r="I41" s="616">
        <f t="shared" si="1"/>
        <v>1.019022188299124</v>
      </c>
    </row>
    <row r="42" spans="1:9" ht="13.5" thickBot="1">
      <c r="A42" s="192" t="s">
        <v>154</v>
      </c>
      <c r="B42" s="620">
        <f>SUM(B40:B41)</f>
        <v>4396636</v>
      </c>
      <c r="C42" s="380">
        <f>SUM(C40:C41)</f>
        <v>4617281</v>
      </c>
      <c r="D42" s="622">
        <f>SUM(D40:D41)</f>
        <v>4914071</v>
      </c>
      <c r="E42" s="625">
        <f t="shared" si="0"/>
        <v>1.0642780892044474</v>
      </c>
      <c r="F42" s="380">
        <f>F40-F41</f>
        <v>2845037</v>
      </c>
      <c r="G42" s="380">
        <f>G40-G41</f>
        <v>2971729</v>
      </c>
      <c r="H42" s="380">
        <f>H40-H41</f>
        <v>3227383</v>
      </c>
      <c r="I42" s="617">
        <f t="shared" si="1"/>
        <v>1.0860287058476732</v>
      </c>
    </row>
  </sheetData>
  <mergeCells count="5">
    <mergeCell ref="A2:I2"/>
    <mergeCell ref="B4:E4"/>
    <mergeCell ref="F4:I4"/>
    <mergeCell ref="B6:C6"/>
    <mergeCell ref="F6:G6"/>
  </mergeCells>
  <printOptions/>
  <pageMargins left="0.7000000000000001" right="0.2701388888888889" top="0.3298611111111111" bottom="0.16" header="0.33" footer="0.25"/>
  <pageSetup fitToHeight="1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0">
      <selection activeCell="I29" sqref="I29"/>
    </sheetView>
  </sheetViews>
  <sheetFormatPr defaultColWidth="9.140625" defaultRowHeight="12.75"/>
  <cols>
    <col min="1" max="1" width="5.28125" style="124" customWidth="1"/>
    <col min="2" max="2" width="28.140625" style="124" customWidth="1"/>
    <col min="3" max="5" width="12.00390625" style="124" customWidth="1"/>
    <col min="6" max="6" width="11.57421875" style="120" customWidth="1"/>
    <col min="7" max="16384" width="9.140625" style="124" customWidth="1"/>
  </cols>
  <sheetData>
    <row r="1" spans="1:6" ht="12.75">
      <c r="A1" s="120"/>
      <c r="B1" s="120"/>
      <c r="C1" s="120"/>
      <c r="D1" s="682" t="s">
        <v>164</v>
      </c>
      <c r="E1" s="682"/>
      <c r="F1" s="682"/>
    </row>
    <row r="2" spans="1:6" ht="12.75">
      <c r="A2" s="120"/>
      <c r="B2" s="120"/>
      <c r="C2" s="120"/>
      <c r="D2" s="683"/>
      <c r="E2" s="683"/>
      <c r="F2" s="683"/>
    </row>
    <row r="3" spans="1:6" ht="12.75">
      <c r="A3" s="120"/>
      <c r="B3" s="120"/>
      <c r="C3" s="120"/>
      <c r="D3" s="682"/>
      <c r="E3" s="682"/>
      <c r="F3" s="682"/>
    </row>
    <row r="4" spans="1:5" ht="12.75">
      <c r="A4" s="120"/>
      <c r="B4" s="120"/>
      <c r="C4" s="120"/>
      <c r="D4" s="234"/>
      <c r="E4" s="235"/>
    </row>
    <row r="5" spans="1:5" ht="12.75">
      <c r="A5" s="120"/>
      <c r="B5" s="120"/>
      <c r="C5" s="120"/>
      <c r="D5" s="234"/>
      <c r="E5" s="235"/>
    </row>
    <row r="6" spans="1:5" ht="12.75">
      <c r="A6" s="120"/>
      <c r="B6" s="120"/>
      <c r="C6" s="120"/>
      <c r="D6" s="234"/>
      <c r="E6" s="235"/>
    </row>
    <row r="7" spans="1:6" ht="19.5">
      <c r="A7" s="701" t="s">
        <v>165</v>
      </c>
      <c r="B7" s="701"/>
      <c r="C7" s="701"/>
      <c r="D7" s="701"/>
      <c r="E7" s="701"/>
      <c r="F7" s="701"/>
    </row>
    <row r="8" spans="1:6" ht="19.5">
      <c r="A8" s="701" t="s">
        <v>678</v>
      </c>
      <c r="B8" s="701"/>
      <c r="C8" s="701"/>
      <c r="D8" s="701"/>
      <c r="E8" s="701"/>
      <c r="F8" s="701"/>
    </row>
    <row r="9" spans="1:6" ht="19.5">
      <c r="A9" s="128"/>
      <c r="B9" s="128"/>
      <c r="C9" s="128"/>
      <c r="D9" s="128"/>
      <c r="E9" s="128"/>
      <c r="F9" s="128"/>
    </row>
    <row r="10" spans="1:5" ht="19.5">
      <c r="A10" s="128"/>
      <c r="B10" s="236"/>
      <c r="C10" s="128"/>
      <c r="D10" s="128"/>
      <c r="E10" s="128"/>
    </row>
    <row r="11" spans="1:6" ht="12.75">
      <c r="A11" s="120"/>
      <c r="B11" s="120"/>
      <c r="C11" s="120"/>
      <c r="D11" s="120"/>
      <c r="E11" s="237"/>
      <c r="F11" s="237" t="s">
        <v>0</v>
      </c>
    </row>
    <row r="12" spans="1:6" ht="12.75">
      <c r="A12" s="238"/>
      <c r="B12" s="239"/>
      <c r="C12" s="688" t="s">
        <v>80</v>
      </c>
      <c r="D12" s="688"/>
      <c r="E12" s="688"/>
      <c r="F12" s="688"/>
    </row>
    <row r="13" spans="1:6" ht="12.75">
      <c r="A13" s="240" t="s">
        <v>1</v>
      </c>
      <c r="B13" s="241"/>
      <c r="C13" s="242" t="s">
        <v>3</v>
      </c>
      <c r="D13" s="243" t="s">
        <v>4</v>
      </c>
      <c r="E13" s="243" t="s">
        <v>2</v>
      </c>
      <c r="F13" s="244" t="s">
        <v>14</v>
      </c>
    </row>
    <row r="14" spans="1:6" ht="13.5" thickBot="1">
      <c r="A14" s="245"/>
      <c r="B14" s="241"/>
      <c r="C14" s="246"/>
      <c r="D14" s="247"/>
      <c r="E14" s="247"/>
      <c r="F14" s="248" t="s">
        <v>81</v>
      </c>
    </row>
    <row r="15" spans="1:6" ht="12.75">
      <c r="A15" s="249" t="s">
        <v>166</v>
      </c>
      <c r="B15" s="250"/>
      <c r="C15" s="251"/>
      <c r="D15" s="252"/>
      <c r="E15" s="252"/>
      <c r="F15" s="253"/>
    </row>
    <row r="16" spans="1:6" ht="12.75">
      <c r="A16" s="254" t="s">
        <v>167</v>
      </c>
      <c r="B16" s="255" t="s">
        <v>168</v>
      </c>
      <c r="C16" s="256">
        <f>SUM(C17:C19)</f>
        <v>386831</v>
      </c>
      <c r="D16" s="257">
        <f>SUM(D17:D19)</f>
        <v>399125</v>
      </c>
      <c r="E16" s="257">
        <f>SUM(E17:E19)</f>
        <v>316401</v>
      </c>
      <c r="F16" s="258">
        <f aca="true" t="shared" si="0" ref="F16:F25">E16/D16</f>
        <v>0.7927366113373003</v>
      </c>
    </row>
    <row r="17" spans="1:6" ht="12.75">
      <c r="A17" s="259"/>
      <c r="B17" s="260" t="s">
        <v>169</v>
      </c>
      <c r="C17" s="147">
        <v>44850</v>
      </c>
      <c r="D17" s="148">
        <v>57469</v>
      </c>
      <c r="E17" s="148">
        <v>55646</v>
      </c>
      <c r="F17" s="222">
        <f t="shared" si="0"/>
        <v>0.9682785501748769</v>
      </c>
    </row>
    <row r="18" spans="1:6" ht="12.75">
      <c r="A18" s="259"/>
      <c r="B18" s="260" t="s">
        <v>170</v>
      </c>
      <c r="C18" s="147">
        <v>9325</v>
      </c>
      <c r="D18" s="148">
        <v>9000</v>
      </c>
      <c r="E18" s="148">
        <v>11939</v>
      </c>
      <c r="F18" s="222">
        <f t="shared" si="0"/>
        <v>1.3265555555555555</v>
      </c>
    </row>
    <row r="19" spans="1:6" ht="12.75">
      <c r="A19" s="259"/>
      <c r="B19" s="260" t="s">
        <v>171</v>
      </c>
      <c r="C19" s="147">
        <v>332656</v>
      </c>
      <c r="D19" s="148">
        <v>332656</v>
      </c>
      <c r="E19" s="148">
        <v>248816</v>
      </c>
      <c r="F19" s="222">
        <f t="shared" si="0"/>
        <v>0.7479678707132894</v>
      </c>
    </row>
    <row r="20" spans="1:6" ht="12.75">
      <c r="A20" s="254" t="s">
        <v>172</v>
      </c>
      <c r="B20" s="255" t="s">
        <v>173</v>
      </c>
      <c r="C20" s="153">
        <f>SUM(C21:C26)</f>
        <v>1031754</v>
      </c>
      <c r="D20" s="154">
        <f>SUM(D21:D26)</f>
        <v>1064389</v>
      </c>
      <c r="E20" s="154">
        <f>SUM(E21:E26)</f>
        <v>1077973</v>
      </c>
      <c r="F20" s="258">
        <f t="shared" si="0"/>
        <v>1.0127622513949317</v>
      </c>
    </row>
    <row r="21" spans="1:6" ht="12.75">
      <c r="A21" s="259"/>
      <c r="B21" s="260" t="s">
        <v>174</v>
      </c>
      <c r="C21" s="147">
        <v>112142</v>
      </c>
      <c r="D21" s="148">
        <v>160260</v>
      </c>
      <c r="E21" s="148">
        <v>178116</v>
      </c>
      <c r="F21" s="222">
        <f t="shared" si="0"/>
        <v>1.1114189442156495</v>
      </c>
    </row>
    <row r="22" spans="1:6" ht="12.75">
      <c r="A22" s="259"/>
      <c r="B22" s="260" t="s">
        <v>175</v>
      </c>
      <c r="C22" s="147">
        <v>818667</v>
      </c>
      <c r="D22" s="148">
        <v>803184</v>
      </c>
      <c r="E22" s="148">
        <v>803184</v>
      </c>
      <c r="F22" s="222">
        <f t="shared" si="0"/>
        <v>1</v>
      </c>
    </row>
    <row r="23" spans="1:6" ht="12.75">
      <c r="A23" s="259"/>
      <c r="B23" s="260" t="s">
        <v>176</v>
      </c>
      <c r="C23" s="147">
        <v>80000</v>
      </c>
      <c r="D23" s="148">
        <v>80000</v>
      </c>
      <c r="E23" s="148">
        <v>65364</v>
      </c>
      <c r="F23" s="222">
        <f t="shared" si="0"/>
        <v>0.81705</v>
      </c>
    </row>
    <row r="24" spans="1:6" ht="12.75">
      <c r="A24" s="259"/>
      <c r="B24" s="260" t="s">
        <v>177</v>
      </c>
      <c r="C24" s="147">
        <v>1180</v>
      </c>
      <c r="D24" s="148">
        <v>1180</v>
      </c>
      <c r="E24" s="148">
        <v>2806</v>
      </c>
      <c r="F24" s="222">
        <f t="shared" si="0"/>
        <v>2.3779661016949154</v>
      </c>
    </row>
    <row r="25" spans="1:6" ht="12.75">
      <c r="A25" s="259"/>
      <c r="B25" s="261" t="s">
        <v>699</v>
      </c>
      <c r="C25" s="147">
        <v>320</v>
      </c>
      <c r="D25" s="148">
        <v>320</v>
      </c>
      <c r="E25" s="148">
        <v>251</v>
      </c>
      <c r="F25" s="222">
        <f t="shared" si="0"/>
        <v>0.784375</v>
      </c>
    </row>
    <row r="26" spans="1:6" ht="12.75">
      <c r="A26" s="259"/>
      <c r="B26" s="260" t="s">
        <v>178</v>
      </c>
      <c r="C26" s="147">
        <v>19445</v>
      </c>
      <c r="D26" s="148">
        <v>19445</v>
      </c>
      <c r="E26" s="148">
        <v>28252</v>
      </c>
      <c r="F26" s="222">
        <f aca="true" t="shared" si="1" ref="F26:F33">E26/D26</f>
        <v>1.4529184880431987</v>
      </c>
    </row>
    <row r="27" spans="1:6" ht="12.75">
      <c r="A27" s="262" t="s">
        <v>179</v>
      </c>
      <c r="B27" s="260"/>
      <c r="C27" s="153">
        <f>SUM(C16,C20)</f>
        <v>1418585</v>
      </c>
      <c r="D27" s="154">
        <f>SUM(D16,D20)</f>
        <v>1463514</v>
      </c>
      <c r="E27" s="154">
        <f>SUM(E16,E20)</f>
        <v>1394374</v>
      </c>
      <c r="F27" s="258">
        <f t="shared" si="1"/>
        <v>0.9527575410962928</v>
      </c>
    </row>
    <row r="28" spans="1:6" ht="12.75">
      <c r="A28" s="262" t="s">
        <v>180</v>
      </c>
      <c r="B28" s="260"/>
      <c r="C28" s="153">
        <f>SUM(C29:C33)</f>
        <v>27470</v>
      </c>
      <c r="D28" s="154">
        <f>SUM(D29:D33)</f>
        <v>8145</v>
      </c>
      <c r="E28" s="154">
        <f>SUM(E29:E33)</f>
        <v>5939</v>
      </c>
      <c r="F28" s="258">
        <f t="shared" si="1"/>
        <v>0.7291589932473911</v>
      </c>
    </row>
    <row r="29" spans="1:6" ht="12.75">
      <c r="A29" s="262"/>
      <c r="B29" s="260" t="s">
        <v>181</v>
      </c>
      <c r="C29" s="147">
        <v>5000</v>
      </c>
      <c r="D29" s="148">
        <v>5000</v>
      </c>
      <c r="E29" s="148">
        <v>892</v>
      </c>
      <c r="F29" s="222">
        <f t="shared" si="1"/>
        <v>0.1784</v>
      </c>
    </row>
    <row r="30" spans="1:6" ht="12.75">
      <c r="A30" s="262"/>
      <c r="B30" s="260" t="s">
        <v>182</v>
      </c>
      <c r="C30" s="147"/>
      <c r="D30" s="148"/>
      <c r="E30" s="148">
        <v>2248</v>
      </c>
      <c r="F30" s="222"/>
    </row>
    <row r="31" spans="1:6" ht="12.75">
      <c r="A31" s="262"/>
      <c r="B31" s="260" t="s">
        <v>183</v>
      </c>
      <c r="C31" s="147"/>
      <c r="D31" s="148"/>
      <c r="E31" s="148">
        <v>3</v>
      </c>
      <c r="F31" s="222"/>
    </row>
    <row r="32" spans="1:6" ht="12.75">
      <c r="A32" s="262"/>
      <c r="B32" s="260" t="s">
        <v>184</v>
      </c>
      <c r="C32" s="147">
        <v>800</v>
      </c>
      <c r="D32" s="148">
        <v>800</v>
      </c>
      <c r="E32" s="148">
        <v>383</v>
      </c>
      <c r="F32" s="222">
        <f t="shared" si="1"/>
        <v>0.47875</v>
      </c>
    </row>
    <row r="33" spans="1:6" ht="12.75">
      <c r="A33" s="262"/>
      <c r="B33" s="260" t="s">
        <v>185</v>
      </c>
      <c r="C33" s="147">
        <v>21670</v>
      </c>
      <c r="D33" s="148">
        <v>2345</v>
      </c>
      <c r="E33" s="148">
        <v>2413</v>
      </c>
      <c r="F33" s="222">
        <f t="shared" si="1"/>
        <v>1.028997867803838</v>
      </c>
    </row>
    <row r="34" spans="1:6" ht="12.75">
      <c r="A34" s="262" t="s">
        <v>186</v>
      </c>
      <c r="B34" s="260"/>
      <c r="C34" s="147"/>
      <c r="D34" s="148"/>
      <c r="E34" s="148"/>
      <c r="F34" s="222"/>
    </row>
    <row r="35" spans="1:6" ht="12.75">
      <c r="A35" s="259" t="s">
        <v>167</v>
      </c>
      <c r="B35" s="260" t="s">
        <v>187</v>
      </c>
      <c r="C35" s="147">
        <v>982007</v>
      </c>
      <c r="D35" s="148">
        <v>958833</v>
      </c>
      <c r="E35" s="148">
        <v>958832</v>
      </c>
      <c r="F35" s="222">
        <f aca="true" t="shared" si="2" ref="F35:F40">E35/D35</f>
        <v>0.9999989570655161</v>
      </c>
    </row>
    <row r="36" spans="1:6" ht="12.75">
      <c r="A36" s="259" t="s">
        <v>172</v>
      </c>
      <c r="B36" s="260" t="s">
        <v>188</v>
      </c>
      <c r="C36" s="147">
        <v>65485</v>
      </c>
      <c r="D36" s="148">
        <v>85872</v>
      </c>
      <c r="E36" s="148">
        <v>85872</v>
      </c>
      <c r="F36" s="222">
        <f t="shared" si="2"/>
        <v>1</v>
      </c>
    </row>
    <row r="37" spans="1:6" ht="12.75">
      <c r="A37" s="259" t="s">
        <v>189</v>
      </c>
      <c r="B37" s="260" t="s">
        <v>190</v>
      </c>
      <c r="C37" s="147">
        <v>640</v>
      </c>
      <c r="D37" s="148">
        <v>93271</v>
      </c>
      <c r="E37" s="148">
        <v>93271</v>
      </c>
      <c r="F37" s="222">
        <f t="shared" si="2"/>
        <v>1</v>
      </c>
    </row>
    <row r="38" spans="1:6" ht="12.75">
      <c r="A38" s="259" t="s">
        <v>191</v>
      </c>
      <c r="B38" s="260" t="s">
        <v>192</v>
      </c>
      <c r="C38" s="147"/>
      <c r="D38" s="148">
        <v>171235</v>
      </c>
      <c r="E38" s="148">
        <v>171235</v>
      </c>
      <c r="F38" s="222">
        <f t="shared" si="2"/>
        <v>1</v>
      </c>
    </row>
    <row r="39" spans="1:6" ht="12.75">
      <c r="A39" s="259" t="s">
        <v>193</v>
      </c>
      <c r="B39" s="260" t="s">
        <v>194</v>
      </c>
      <c r="C39" s="147"/>
      <c r="D39" s="148">
        <v>707377</v>
      </c>
      <c r="E39" s="148">
        <v>707377</v>
      </c>
      <c r="F39" s="222">
        <f t="shared" si="2"/>
        <v>1</v>
      </c>
    </row>
    <row r="40" spans="1:6" ht="12.75">
      <c r="A40" s="262" t="s">
        <v>195</v>
      </c>
      <c r="B40" s="255"/>
      <c r="C40" s="153">
        <f>SUM(C35:C39)</f>
        <v>1048132</v>
      </c>
      <c r="D40" s="154">
        <f>SUM(D35:D39)</f>
        <v>2016588</v>
      </c>
      <c r="E40" s="154">
        <f>SUM(E35:E39)</f>
        <v>2016587</v>
      </c>
      <c r="F40" s="258">
        <f t="shared" si="2"/>
        <v>0.9999995041128877</v>
      </c>
    </row>
    <row r="41" spans="1:6" ht="12.75">
      <c r="A41" s="262" t="s">
        <v>196</v>
      </c>
      <c r="B41" s="255"/>
      <c r="C41" s="153"/>
      <c r="D41" s="154"/>
      <c r="E41" s="154"/>
      <c r="F41" s="222"/>
    </row>
    <row r="42" spans="1:6" ht="12.75">
      <c r="A42" s="262" t="s">
        <v>197</v>
      </c>
      <c r="B42" s="260"/>
      <c r="C42" s="147"/>
      <c r="D42" s="148"/>
      <c r="E42" s="148"/>
      <c r="F42" s="222"/>
    </row>
    <row r="43" spans="1:6" ht="12.75">
      <c r="A43" s="259" t="s">
        <v>167</v>
      </c>
      <c r="B43" s="260" t="s">
        <v>198</v>
      </c>
      <c r="C43" s="147">
        <v>43212</v>
      </c>
      <c r="D43" s="148">
        <v>57932</v>
      </c>
      <c r="E43" s="148">
        <v>53548</v>
      </c>
      <c r="F43" s="222">
        <f>E43/D43</f>
        <v>0.9243250707726299</v>
      </c>
    </row>
    <row r="44" spans="1:6" ht="12.75">
      <c r="A44" s="259" t="s">
        <v>172</v>
      </c>
      <c r="B44" s="260" t="s">
        <v>199</v>
      </c>
      <c r="C44" s="147">
        <v>1436275</v>
      </c>
      <c r="D44" s="148">
        <v>729253</v>
      </c>
      <c r="E44" s="148">
        <v>632129</v>
      </c>
      <c r="F44" s="222">
        <f>E44/D44</f>
        <v>0.8668171402791623</v>
      </c>
    </row>
    <row r="45" spans="1:6" ht="12.75">
      <c r="A45" s="262" t="s">
        <v>200</v>
      </c>
      <c r="B45" s="260"/>
      <c r="C45" s="153">
        <f>SUM(C40:C44)</f>
        <v>2527619</v>
      </c>
      <c r="D45" s="154">
        <f>SUM(D40:D44)</f>
        <v>2803773</v>
      </c>
      <c r="E45" s="154">
        <f>SUM(E40:E44)</f>
        <v>2702264</v>
      </c>
      <c r="F45" s="258">
        <f>E45/D45</f>
        <v>0.9637955711821178</v>
      </c>
    </row>
    <row r="46" spans="1:6" ht="12.75">
      <c r="A46" s="262" t="s">
        <v>201</v>
      </c>
      <c r="B46" s="260"/>
      <c r="C46" s="147"/>
      <c r="D46" s="148"/>
      <c r="E46" s="148"/>
      <c r="F46" s="222"/>
    </row>
    <row r="47" spans="1:6" ht="12.75">
      <c r="A47" s="263" t="s">
        <v>202</v>
      </c>
      <c r="B47" s="260"/>
      <c r="C47" s="147">
        <v>5852</v>
      </c>
      <c r="D47" s="148">
        <v>15317</v>
      </c>
      <c r="E47" s="148">
        <v>11319</v>
      </c>
      <c r="F47" s="222">
        <f>E47/D47</f>
        <v>0.7389828295358098</v>
      </c>
    </row>
    <row r="48" spans="1:6" ht="12.75">
      <c r="A48" s="263" t="s">
        <v>203</v>
      </c>
      <c r="B48" s="260"/>
      <c r="C48" s="147">
        <v>169133</v>
      </c>
      <c r="D48" s="148">
        <v>41075</v>
      </c>
      <c r="E48" s="148">
        <v>508685</v>
      </c>
      <c r="F48" s="222">
        <f>E48/D48</f>
        <v>12.384297017650638</v>
      </c>
    </row>
    <row r="49" spans="1:6" ht="12.75">
      <c r="A49" s="263" t="s">
        <v>204</v>
      </c>
      <c r="B49" s="260"/>
      <c r="C49" s="147">
        <v>247977</v>
      </c>
      <c r="D49" s="148">
        <v>247977</v>
      </c>
      <c r="E49" s="148">
        <v>251255</v>
      </c>
      <c r="F49" s="222">
        <f>E49/D49</f>
        <v>1.013218967888151</v>
      </c>
    </row>
    <row r="50" spans="1:6" ht="12.75">
      <c r="A50" s="263" t="s">
        <v>700</v>
      </c>
      <c r="B50" s="260"/>
      <c r="C50" s="147"/>
      <c r="D50" s="148">
        <v>37480</v>
      </c>
      <c r="E50" s="148">
        <v>40235</v>
      </c>
      <c r="F50" s="222">
        <f>E50/D50</f>
        <v>1.0735058697972253</v>
      </c>
    </row>
    <row r="51" spans="1:6" ht="13.5" thickBot="1">
      <c r="A51" s="264" t="s">
        <v>205</v>
      </c>
      <c r="B51" s="265"/>
      <c r="C51" s="266">
        <f>SUM(C27+C28+C47+C48+C49+C50+C45)</f>
        <v>4396636</v>
      </c>
      <c r="D51" s="267">
        <f>SUM(D27+D28+D47+D48+D49+D50+D45)</f>
        <v>4617281</v>
      </c>
      <c r="E51" s="267">
        <f>SUM(E27+E28+E47+E48+E49+E50+E45)</f>
        <v>4914071</v>
      </c>
      <c r="F51" s="231">
        <f>E51/D51</f>
        <v>1.0642780892044474</v>
      </c>
    </row>
    <row r="52" spans="1:5" ht="12.75">
      <c r="A52" s="120"/>
      <c r="B52" s="120"/>
      <c r="C52" s="120"/>
      <c r="D52" s="120"/>
      <c r="E52" s="120"/>
    </row>
    <row r="53" spans="1:5" ht="12.75">
      <c r="A53" s="120"/>
      <c r="B53" s="120"/>
      <c r="C53" s="120"/>
      <c r="D53" s="120"/>
      <c r="E53" s="120"/>
    </row>
    <row r="54" spans="1:5" ht="12.75">
      <c r="A54" s="120"/>
      <c r="B54" s="120"/>
      <c r="C54" s="120"/>
      <c r="D54" s="120"/>
      <c r="E54" s="120"/>
    </row>
    <row r="55" spans="1:5" ht="12.75">
      <c r="A55" s="120"/>
      <c r="B55" s="120"/>
      <c r="C55" s="120"/>
      <c r="D55" s="120"/>
      <c r="E55" s="120"/>
    </row>
    <row r="56" spans="1:5" ht="12.75">
      <c r="A56" s="120"/>
      <c r="B56" s="120"/>
      <c r="C56" s="120"/>
      <c r="D56" s="120"/>
      <c r="E56" s="120"/>
    </row>
    <row r="57" spans="1:5" ht="12.75">
      <c r="A57" s="120"/>
      <c r="B57" s="120"/>
      <c r="C57" s="120"/>
      <c r="D57" s="120"/>
      <c r="E57" s="120"/>
    </row>
    <row r="58" spans="1:5" ht="12.75">
      <c r="A58" s="120"/>
      <c r="B58" s="120"/>
      <c r="C58" s="120"/>
      <c r="D58" s="120"/>
      <c r="E58" s="120"/>
    </row>
    <row r="59" spans="1:5" ht="12.75">
      <c r="A59" s="120"/>
      <c r="B59" s="120"/>
      <c r="C59" s="120"/>
      <c r="D59" s="120"/>
      <c r="E59" s="120"/>
    </row>
    <row r="60" spans="1:5" ht="12.75">
      <c r="A60" s="120"/>
      <c r="B60" s="120"/>
      <c r="C60" s="120"/>
      <c r="D60" s="120"/>
      <c r="E60" s="120"/>
    </row>
    <row r="61" spans="1:5" ht="12.75">
      <c r="A61" s="120"/>
      <c r="B61" s="120"/>
      <c r="C61" s="120"/>
      <c r="D61" s="120"/>
      <c r="E61" s="120"/>
    </row>
    <row r="62" spans="1:5" ht="12.75">
      <c r="A62" s="120"/>
      <c r="B62" s="120"/>
      <c r="C62" s="120"/>
      <c r="D62" s="120"/>
      <c r="E62" s="120"/>
    </row>
    <row r="63" spans="1:5" ht="12.75">
      <c r="A63" s="120"/>
      <c r="B63" s="120"/>
      <c r="C63" s="120"/>
      <c r="D63" s="120"/>
      <c r="E63" s="120"/>
    </row>
    <row r="64" spans="1:5" ht="12.75">
      <c r="A64" s="120"/>
      <c r="B64" s="120"/>
      <c r="C64" s="120"/>
      <c r="D64" s="120"/>
      <c r="E64" s="120"/>
    </row>
    <row r="65" spans="1:5" ht="12.75">
      <c r="A65" s="120"/>
      <c r="B65" s="120"/>
      <c r="C65" s="120"/>
      <c r="D65" s="120"/>
      <c r="E65" s="120"/>
    </row>
    <row r="66" spans="1:5" ht="12.75">
      <c r="A66" s="120"/>
      <c r="B66" s="120"/>
      <c r="C66" s="120"/>
      <c r="D66" s="120"/>
      <c r="E66" s="120"/>
    </row>
    <row r="67" spans="1:5" ht="12.75">
      <c r="A67" s="120"/>
      <c r="B67" s="120"/>
      <c r="C67" s="120"/>
      <c r="D67" s="120"/>
      <c r="E67" s="120"/>
    </row>
    <row r="68" spans="1:5" ht="12.75">
      <c r="A68" s="120"/>
      <c r="B68" s="120"/>
      <c r="C68" s="120"/>
      <c r="D68" s="120"/>
      <c r="E68" s="120"/>
    </row>
    <row r="69" spans="1:5" ht="12.75">
      <c r="A69" s="120"/>
      <c r="B69" s="120"/>
      <c r="C69" s="120"/>
      <c r="D69" s="120"/>
      <c r="E69" s="120"/>
    </row>
  </sheetData>
  <mergeCells count="6">
    <mergeCell ref="A8:F8"/>
    <mergeCell ref="C12:F12"/>
    <mergeCell ref="D1:F1"/>
    <mergeCell ref="D2:F2"/>
    <mergeCell ref="D3:F3"/>
    <mergeCell ref="A7:F7"/>
  </mergeCells>
  <printOptions horizontalCentered="1"/>
  <pageMargins left="0.9840277777777778" right="0.9840277777777778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H27" sqref="H27"/>
    </sheetView>
  </sheetViews>
  <sheetFormatPr defaultColWidth="9.140625" defaultRowHeight="12.75"/>
  <cols>
    <col min="1" max="1" width="42.421875" style="120" customWidth="1"/>
    <col min="2" max="7" width="12.7109375" style="120" customWidth="1"/>
    <col min="8" max="16384" width="9.140625" style="124" customWidth="1"/>
  </cols>
  <sheetData>
    <row r="1" spans="3:7" ht="12.75">
      <c r="C1" s="234"/>
      <c r="D1" s="235"/>
      <c r="G1" s="234" t="s">
        <v>206</v>
      </c>
    </row>
    <row r="2" spans="3:4" ht="12.75">
      <c r="C2" s="126"/>
      <c r="D2" s="235"/>
    </row>
    <row r="3" spans="1:7" ht="19.5">
      <c r="A3" s="701" t="s">
        <v>679</v>
      </c>
      <c r="B3" s="701"/>
      <c r="C3" s="701"/>
      <c r="D3" s="701"/>
      <c r="E3" s="701"/>
      <c r="F3" s="701"/>
      <c r="G3" s="701"/>
    </row>
    <row r="4" spans="1:7" ht="19.5">
      <c r="A4" s="701" t="s">
        <v>207</v>
      </c>
      <c r="B4" s="701"/>
      <c r="C4" s="701"/>
      <c r="D4" s="701"/>
      <c r="E4" s="701"/>
      <c r="F4" s="701"/>
      <c r="G4" s="701"/>
    </row>
    <row r="6" spans="1:7" ht="15">
      <c r="A6" s="268"/>
      <c r="B6" s="268"/>
      <c r="C6" s="268"/>
      <c r="D6" s="269"/>
      <c r="G6" s="269" t="s">
        <v>0</v>
      </c>
    </row>
    <row r="7" spans="1:7" ht="15">
      <c r="A7" s="270"/>
      <c r="B7" s="680" t="s">
        <v>208</v>
      </c>
      <c r="C7" s="680"/>
      <c r="D7" s="680"/>
      <c r="E7" s="677" t="s">
        <v>209</v>
      </c>
      <c r="F7" s="677"/>
      <c r="G7" s="677"/>
    </row>
    <row r="8" spans="1:7" ht="15.75" customHeight="1">
      <c r="A8" s="271" t="s">
        <v>1</v>
      </c>
      <c r="B8" s="272" t="s">
        <v>3</v>
      </c>
      <c r="C8" s="273" t="s">
        <v>4</v>
      </c>
      <c r="D8" s="274" t="s">
        <v>2</v>
      </c>
      <c r="E8" s="272" t="s">
        <v>3</v>
      </c>
      <c r="F8" s="273" t="s">
        <v>4</v>
      </c>
      <c r="G8" s="274" t="s">
        <v>2</v>
      </c>
    </row>
    <row r="9" spans="1:7" ht="15.75" customHeight="1">
      <c r="A9" s="275"/>
      <c r="B9" s="681" t="s">
        <v>18</v>
      </c>
      <c r="C9" s="681"/>
      <c r="D9" s="276"/>
      <c r="E9" s="681" t="s">
        <v>18</v>
      </c>
      <c r="F9" s="681"/>
      <c r="G9" s="276"/>
    </row>
    <row r="10" spans="1:7" ht="15.75" customHeight="1">
      <c r="A10" s="277" t="s">
        <v>210</v>
      </c>
      <c r="B10" s="278"/>
      <c r="C10" s="278"/>
      <c r="D10" s="279"/>
      <c r="E10" s="280">
        <v>87737</v>
      </c>
      <c r="F10" s="281">
        <v>87737</v>
      </c>
      <c r="G10" s="282">
        <v>60124</v>
      </c>
    </row>
    <row r="11" spans="1:7" ht="19.5" customHeight="1">
      <c r="A11" s="283" t="s">
        <v>122</v>
      </c>
      <c r="B11" s="284"/>
      <c r="C11" s="284">
        <v>2012</v>
      </c>
      <c r="D11" s="285">
        <v>1733</v>
      </c>
      <c r="E11" s="286">
        <v>340299</v>
      </c>
      <c r="F11" s="287">
        <v>343001</v>
      </c>
      <c r="G11" s="288">
        <v>316416</v>
      </c>
    </row>
    <row r="12" spans="1:7" ht="19.5" customHeight="1">
      <c r="A12" s="283" t="s">
        <v>211</v>
      </c>
      <c r="B12" s="284"/>
      <c r="C12" s="284"/>
      <c r="D12" s="285">
        <v>649</v>
      </c>
      <c r="E12" s="286"/>
      <c r="F12" s="287"/>
      <c r="G12" s="288"/>
    </row>
    <row r="13" spans="1:7" ht="19.5" customHeight="1">
      <c r="A13" s="283" t="s">
        <v>212</v>
      </c>
      <c r="B13" s="284"/>
      <c r="C13" s="284"/>
      <c r="D13" s="285">
        <v>304</v>
      </c>
      <c r="E13" s="286">
        <v>3100</v>
      </c>
      <c r="F13" s="287">
        <v>12981</v>
      </c>
      <c r="G13" s="288">
        <v>12592</v>
      </c>
    </row>
    <row r="14" spans="1:7" ht="19.5" customHeight="1">
      <c r="A14" s="283" t="s">
        <v>213</v>
      </c>
      <c r="B14" s="284"/>
      <c r="C14" s="284"/>
      <c r="D14" s="285"/>
      <c r="E14" s="286"/>
      <c r="F14" s="287"/>
      <c r="G14" s="288"/>
    </row>
    <row r="15" spans="1:7" ht="19.5" customHeight="1">
      <c r="A15" s="283" t="s">
        <v>214</v>
      </c>
      <c r="B15" s="284"/>
      <c r="C15" s="284"/>
      <c r="D15" s="285"/>
      <c r="E15" s="286"/>
      <c r="F15" s="287"/>
      <c r="G15" s="288"/>
    </row>
    <row r="16" spans="1:7" ht="19.5" customHeight="1">
      <c r="A16" s="283" t="s">
        <v>132</v>
      </c>
      <c r="B16" s="284"/>
      <c r="C16" s="284"/>
      <c r="D16" s="285"/>
      <c r="E16" s="286">
        <v>5105</v>
      </c>
      <c r="F16" s="287">
        <v>5105</v>
      </c>
      <c r="G16" s="288">
        <v>300</v>
      </c>
    </row>
    <row r="17" spans="1:7" ht="19.5" customHeight="1">
      <c r="A17" s="283" t="s">
        <v>693</v>
      </c>
      <c r="B17" s="284"/>
      <c r="C17" s="284"/>
      <c r="D17" s="285"/>
      <c r="E17" s="286"/>
      <c r="F17" s="287"/>
      <c r="G17" s="288">
        <v>144</v>
      </c>
    </row>
    <row r="18" spans="1:7" ht="19.5" customHeight="1">
      <c r="A18" s="283" t="s">
        <v>215</v>
      </c>
      <c r="B18" s="284"/>
      <c r="C18" s="284"/>
      <c r="D18" s="285"/>
      <c r="E18" s="286"/>
      <c r="F18" s="287"/>
      <c r="G18" s="288"/>
    </row>
    <row r="19" spans="1:7" ht="19.5" customHeight="1">
      <c r="A19" s="283" t="s">
        <v>141</v>
      </c>
      <c r="B19" s="284"/>
      <c r="C19" s="284"/>
      <c r="D19" s="285"/>
      <c r="E19" s="286">
        <v>3218</v>
      </c>
      <c r="F19" s="287">
        <v>3218</v>
      </c>
      <c r="G19" s="288"/>
    </row>
    <row r="20" spans="1:7" ht="19.5" customHeight="1">
      <c r="A20" s="283" t="s">
        <v>216</v>
      </c>
      <c r="B20" s="284"/>
      <c r="C20" s="284"/>
      <c r="D20" s="285"/>
      <c r="E20" s="286">
        <v>1480720</v>
      </c>
      <c r="F20" s="287">
        <v>1480720</v>
      </c>
      <c r="G20" s="288">
        <v>1478513</v>
      </c>
    </row>
    <row r="21" spans="1:7" ht="19.5" customHeight="1">
      <c r="A21" s="283" t="s">
        <v>217</v>
      </c>
      <c r="B21" s="284"/>
      <c r="C21" s="284"/>
      <c r="D21" s="285"/>
      <c r="E21" s="286"/>
      <c r="F21" s="287"/>
      <c r="G21" s="288">
        <v>175</v>
      </c>
    </row>
    <row r="22" spans="1:7" ht="19.5" customHeight="1">
      <c r="A22" s="283" t="s">
        <v>151</v>
      </c>
      <c r="B22" s="284"/>
      <c r="C22" s="284"/>
      <c r="D22" s="285"/>
      <c r="E22" s="286"/>
      <c r="F22" s="287"/>
      <c r="G22" s="288"/>
    </row>
    <row r="23" spans="1:7" s="137" customFormat="1" ht="30" customHeight="1">
      <c r="A23" s="289" t="s">
        <v>17</v>
      </c>
      <c r="B23" s="290">
        <f aca="true" t="shared" si="0" ref="B23:G23">SUM(B10:B22)</f>
        <v>0</v>
      </c>
      <c r="C23" s="290">
        <f t="shared" si="0"/>
        <v>2012</v>
      </c>
      <c r="D23" s="627">
        <f t="shared" si="0"/>
        <v>2686</v>
      </c>
      <c r="E23" s="626">
        <f t="shared" si="0"/>
        <v>1920179</v>
      </c>
      <c r="F23" s="290">
        <f t="shared" si="0"/>
        <v>1932762</v>
      </c>
      <c r="G23" s="627">
        <f t="shared" si="0"/>
        <v>1868264</v>
      </c>
    </row>
  </sheetData>
  <mergeCells count="6">
    <mergeCell ref="A3:G3"/>
    <mergeCell ref="A4:G4"/>
    <mergeCell ref="B9:C9"/>
    <mergeCell ref="E9:F9"/>
    <mergeCell ref="B7:D7"/>
    <mergeCell ref="E7:G7"/>
  </mergeCells>
  <printOptions horizontalCentered="1"/>
  <pageMargins left="0.9840277777777778" right="0.55" top="0.9840277777777778" bottom="0.75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3"/>
  <sheetViews>
    <sheetView workbookViewId="0" topLeftCell="A16">
      <selection activeCell="G33" sqref="G33"/>
    </sheetView>
  </sheetViews>
  <sheetFormatPr defaultColWidth="9.140625" defaultRowHeight="12.75"/>
  <cols>
    <col min="1" max="1" width="44.00390625" style="124" customWidth="1"/>
    <col min="2" max="4" width="12.28125" style="132" customWidth="1"/>
    <col min="5" max="16384" width="9.140625" style="124" customWidth="1"/>
  </cols>
  <sheetData>
    <row r="3" spans="1:5" ht="12.75">
      <c r="A3" s="120"/>
      <c r="B3" s="123"/>
      <c r="C3" s="683" t="s">
        <v>218</v>
      </c>
      <c r="D3" s="683"/>
      <c r="E3" s="120"/>
    </row>
    <row r="4" spans="1:5" ht="12.75">
      <c r="A4" s="120"/>
      <c r="B4" s="123"/>
      <c r="C4" s="123"/>
      <c r="D4" s="123"/>
      <c r="E4" s="120"/>
    </row>
    <row r="5" spans="1:5" ht="12.75">
      <c r="A5" s="120"/>
      <c r="B5" s="123"/>
      <c r="C5" s="123"/>
      <c r="D5" s="123"/>
      <c r="E5" s="120"/>
    </row>
    <row r="6" spans="1:5" ht="19.5">
      <c r="A6" s="701" t="s">
        <v>219</v>
      </c>
      <c r="B6" s="701"/>
      <c r="C6" s="701"/>
      <c r="D6" s="701"/>
      <c r="E6" s="120"/>
    </row>
    <row r="7" spans="1:5" ht="19.5">
      <c r="A7" s="701" t="s">
        <v>415</v>
      </c>
      <c r="B7" s="701"/>
      <c r="C7" s="701"/>
      <c r="D7" s="701"/>
      <c r="E7" s="120"/>
    </row>
    <row r="8" spans="1:5" ht="12.75">
      <c r="A8" s="120"/>
      <c r="B8" s="123"/>
      <c r="C8" s="123"/>
      <c r="D8" s="123"/>
      <c r="E8" s="120"/>
    </row>
    <row r="9" spans="1:5" ht="12.75">
      <c r="A9" s="120"/>
      <c r="B9" s="123"/>
      <c r="C9" s="123"/>
      <c r="D9" s="123"/>
      <c r="E9" s="120"/>
    </row>
    <row r="10" spans="1:5" ht="12.75">
      <c r="A10" s="120"/>
      <c r="B10" s="123"/>
      <c r="C10" s="123"/>
      <c r="D10" s="123"/>
      <c r="E10" s="120"/>
    </row>
    <row r="11" spans="1:5" ht="12.75">
      <c r="A11" s="120"/>
      <c r="B11" s="123"/>
      <c r="C11" s="123"/>
      <c r="D11" s="125" t="s">
        <v>0</v>
      </c>
      <c r="E11" s="120"/>
    </row>
    <row r="12" spans="1:5" ht="12.75">
      <c r="A12" s="120"/>
      <c r="B12" s="123"/>
      <c r="C12" s="123"/>
      <c r="D12" s="123"/>
      <c r="E12" s="120"/>
    </row>
    <row r="13" spans="1:5" ht="18" customHeight="1">
      <c r="A13" s="271" t="s">
        <v>1</v>
      </c>
      <c r="B13" s="291" t="s">
        <v>3</v>
      </c>
      <c r="C13" s="292" t="s">
        <v>4</v>
      </c>
      <c r="D13" s="293" t="s">
        <v>2</v>
      </c>
      <c r="E13" s="120"/>
    </row>
    <row r="14" spans="1:5" ht="18" customHeight="1">
      <c r="A14" s="275"/>
      <c r="B14" s="678" t="s">
        <v>18</v>
      </c>
      <c r="C14" s="678"/>
      <c r="D14" s="294"/>
      <c r="E14" s="120"/>
    </row>
    <row r="15" spans="1:5" ht="30" customHeight="1">
      <c r="A15" s="295" t="s">
        <v>221</v>
      </c>
      <c r="B15" s="296"/>
      <c r="C15" s="296"/>
      <c r="D15" s="297"/>
      <c r="E15" s="120"/>
    </row>
    <row r="16" spans="1:5" ht="18" customHeight="1">
      <c r="A16" s="298" t="s">
        <v>222</v>
      </c>
      <c r="B16" s="299">
        <v>3836</v>
      </c>
      <c r="C16" s="300">
        <v>3836</v>
      </c>
      <c r="D16" s="301">
        <v>3309</v>
      </c>
      <c r="E16" s="120"/>
    </row>
    <row r="17" spans="1:5" ht="18" customHeight="1">
      <c r="A17" s="298" t="s">
        <v>223</v>
      </c>
      <c r="B17" s="299">
        <v>110000</v>
      </c>
      <c r="C17" s="300">
        <v>167330</v>
      </c>
      <c r="D17" s="301">
        <v>167271</v>
      </c>
      <c r="E17" s="120"/>
    </row>
    <row r="18" spans="1:5" ht="18" customHeight="1">
      <c r="A18" s="298" t="s">
        <v>224</v>
      </c>
      <c r="B18" s="299">
        <v>8737</v>
      </c>
      <c r="C18" s="300">
        <v>14034</v>
      </c>
      <c r="D18" s="301">
        <v>13825</v>
      </c>
      <c r="E18" s="120"/>
    </row>
    <row r="19" spans="1:5" ht="18" customHeight="1">
      <c r="A19" s="298" t="s">
        <v>225</v>
      </c>
      <c r="B19" s="299">
        <v>6185</v>
      </c>
      <c r="C19" s="300">
        <v>8905</v>
      </c>
      <c r="D19" s="301">
        <v>9214</v>
      </c>
      <c r="E19" s="120"/>
    </row>
    <row r="20" spans="1:5" ht="18" customHeight="1">
      <c r="A20" s="298" t="s">
        <v>226</v>
      </c>
      <c r="B20" s="299">
        <v>2342</v>
      </c>
      <c r="C20" s="300">
        <v>2342</v>
      </c>
      <c r="D20" s="301">
        <v>2197</v>
      </c>
      <c r="E20" s="120"/>
    </row>
    <row r="21" spans="1:5" ht="18" customHeight="1">
      <c r="A21" s="298" t="s">
        <v>227</v>
      </c>
      <c r="B21" s="299"/>
      <c r="C21" s="300"/>
      <c r="D21" s="301"/>
      <c r="E21" s="120"/>
    </row>
    <row r="22" spans="1:5" ht="18" customHeight="1">
      <c r="A22" s="298" t="s">
        <v>228</v>
      </c>
      <c r="B22" s="299">
        <v>15000</v>
      </c>
      <c r="C22" s="300">
        <v>15800</v>
      </c>
      <c r="D22" s="301">
        <v>15826</v>
      </c>
      <c r="E22" s="120"/>
    </row>
    <row r="23" spans="1:5" ht="30" customHeight="1">
      <c r="A23" s="302" t="s">
        <v>229</v>
      </c>
      <c r="B23" s="303">
        <f>SUM(B16:B22)</f>
        <v>146100</v>
      </c>
      <c r="C23" s="305">
        <f>SUM(C16:C22)</f>
        <v>212247</v>
      </c>
      <c r="D23" s="306">
        <f>SUM(D16:D22)</f>
        <v>211642</v>
      </c>
      <c r="E23" s="120"/>
    </row>
    <row r="24" spans="1:5" ht="30" customHeight="1">
      <c r="A24" s="295" t="s">
        <v>145</v>
      </c>
      <c r="B24" s="296"/>
      <c r="C24" s="296"/>
      <c r="D24" s="297"/>
      <c r="E24" s="120"/>
    </row>
    <row r="25" spans="1:5" ht="18" customHeight="1">
      <c r="A25" s="298" t="s">
        <v>230</v>
      </c>
      <c r="B25" s="299">
        <v>1600</v>
      </c>
      <c r="C25" s="300">
        <v>1600</v>
      </c>
      <c r="D25" s="301">
        <v>1953</v>
      </c>
      <c r="E25" s="120"/>
    </row>
    <row r="26" spans="1:5" ht="18" customHeight="1">
      <c r="A26" s="298" t="s">
        <v>698</v>
      </c>
      <c r="B26" s="299"/>
      <c r="C26" s="300">
        <v>6000</v>
      </c>
      <c r="D26" s="301">
        <v>4050</v>
      </c>
      <c r="E26" s="120"/>
    </row>
    <row r="27" spans="1:5" ht="18" customHeight="1">
      <c r="A27" s="298" t="s">
        <v>231</v>
      </c>
      <c r="B27" s="299">
        <v>850</v>
      </c>
      <c r="C27" s="300">
        <v>850</v>
      </c>
      <c r="D27" s="301">
        <v>1264</v>
      </c>
      <c r="E27" s="120"/>
    </row>
    <row r="28" spans="1:5" ht="18" customHeight="1">
      <c r="A28" s="298" t="s">
        <v>232</v>
      </c>
      <c r="B28" s="299">
        <v>1000</v>
      </c>
      <c r="C28" s="300">
        <v>1000</v>
      </c>
      <c r="D28" s="301">
        <v>289</v>
      </c>
      <c r="E28" s="120"/>
    </row>
    <row r="29" spans="1:5" ht="18" customHeight="1">
      <c r="A29" s="298" t="s">
        <v>233</v>
      </c>
      <c r="B29" s="299">
        <v>3400</v>
      </c>
      <c r="C29" s="300">
        <v>5900</v>
      </c>
      <c r="D29" s="301">
        <v>5044</v>
      </c>
      <c r="E29" s="120"/>
    </row>
    <row r="30" spans="1:5" ht="18" customHeight="1">
      <c r="A30" s="298" t="s">
        <v>697</v>
      </c>
      <c r="B30" s="299">
        <v>1500</v>
      </c>
      <c r="C30" s="300">
        <v>1500</v>
      </c>
      <c r="D30" s="301">
        <v>1459</v>
      </c>
      <c r="E30" s="120"/>
    </row>
    <row r="31" spans="1:5" ht="18" customHeight="1">
      <c r="A31" s="298" t="s">
        <v>234</v>
      </c>
      <c r="B31" s="299">
        <v>9500</v>
      </c>
      <c r="C31" s="300">
        <v>15407</v>
      </c>
      <c r="D31" s="301">
        <v>14722</v>
      </c>
      <c r="E31" s="120"/>
    </row>
    <row r="32" spans="1:5" ht="18" customHeight="1">
      <c r="A32" s="304" t="s">
        <v>696</v>
      </c>
      <c r="B32" s="299">
        <v>3463</v>
      </c>
      <c r="C32" s="300">
        <v>1963</v>
      </c>
      <c r="D32" s="301">
        <v>1519</v>
      </c>
      <c r="E32" s="120"/>
    </row>
    <row r="33" spans="1:5" ht="30" customHeight="1">
      <c r="A33" s="302" t="s">
        <v>235</v>
      </c>
      <c r="B33" s="303">
        <f>SUM(B25:B32)</f>
        <v>21313</v>
      </c>
      <c r="C33" s="305">
        <f>SUM(C25:C32)</f>
        <v>34220</v>
      </c>
      <c r="D33" s="306">
        <f>SUM(D25:D32)</f>
        <v>30300</v>
      </c>
      <c r="E33" s="120"/>
    </row>
  </sheetData>
  <mergeCells count="4">
    <mergeCell ref="C3:D3"/>
    <mergeCell ref="A6:D6"/>
    <mergeCell ref="A7:D7"/>
    <mergeCell ref="B14:C14"/>
  </mergeCells>
  <printOptions horizontalCentered="1"/>
  <pageMargins left="0.9840277777777778" right="0.9840277777777778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2008-04-10T10:42:25Z</cp:lastPrinted>
  <dcterms:created xsi:type="dcterms:W3CDTF">2003-08-01T08:42:53Z</dcterms:created>
  <dcterms:modified xsi:type="dcterms:W3CDTF">2008-04-10T10:43:05Z</dcterms:modified>
  <cp:category/>
  <cp:version/>
  <cp:contentType/>
  <cp:contentStatus/>
</cp:coreProperties>
</file>